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4355" windowHeight="4695" activeTab="1"/>
  </bookViews>
  <sheets>
    <sheet name="Sheet1" sheetId="1" r:id="rId1"/>
    <sheet name="Sheet2" sheetId="2" r:id="rId2"/>
    <sheet name="PLOT PAID" sheetId="6" r:id="rId3"/>
    <sheet name="PLOT INCURRED" sheetId="7" r:id="rId4"/>
    <sheet name="Sheet3" sheetId="3" r:id="rId5"/>
  </sheets>
  <calcPr calcId="145621"/>
</workbook>
</file>

<file path=xl/calcChain.xml><?xml version="1.0" encoding="utf-8"?>
<calcChain xmlns="http://schemas.openxmlformats.org/spreadsheetml/2006/main">
  <c r="C71" i="2" l="1"/>
  <c r="B71" i="2"/>
  <c r="G120" i="2" l="1"/>
  <c r="G119" i="2"/>
  <c r="G118" i="2"/>
  <c r="G117" i="2"/>
  <c r="G116" i="2"/>
  <c r="F120" i="2"/>
  <c r="F119" i="2"/>
  <c r="F118" i="2"/>
  <c r="F117" i="2"/>
  <c r="F116" i="2"/>
  <c r="I104" i="2" l="1"/>
  <c r="N100" i="2"/>
  <c r="N99" i="2"/>
  <c r="N98" i="2"/>
  <c r="N97" i="2"/>
  <c r="M100" i="2"/>
  <c r="M99" i="2"/>
  <c r="M98" i="2"/>
  <c r="K100" i="2"/>
  <c r="L99" i="2"/>
  <c r="L100" i="2"/>
  <c r="M90" i="2"/>
  <c r="N90" i="2"/>
  <c r="M92" i="2"/>
  <c r="M91" i="2"/>
  <c r="M89" i="2"/>
  <c r="M88" i="2"/>
  <c r="M87" i="2"/>
  <c r="M86" i="2"/>
  <c r="D89" i="2"/>
  <c r="L92" i="2" s="1"/>
  <c r="K89" i="2"/>
  <c r="L91" i="2"/>
  <c r="L90" i="2"/>
  <c r="L89" i="2"/>
  <c r="L88" i="2"/>
  <c r="L87" i="2"/>
  <c r="K91" i="2"/>
  <c r="K90" i="2"/>
  <c r="J90" i="2"/>
  <c r="K88" i="2"/>
  <c r="J89" i="2"/>
  <c r="N82" i="2"/>
  <c r="N81" i="2"/>
  <c r="M80" i="2"/>
  <c r="M79" i="2"/>
  <c r="M82" i="2"/>
  <c r="M78" i="2"/>
  <c r="M81" i="2"/>
  <c r="M77" i="2"/>
  <c r="L81" i="2"/>
  <c r="L80" i="2"/>
  <c r="K82" i="2"/>
  <c r="L79" i="2"/>
  <c r="K81" i="2"/>
  <c r="L78" i="2"/>
  <c r="J82" i="2"/>
  <c r="K80" i="2"/>
  <c r="J81" i="2"/>
  <c r="K79" i="2"/>
  <c r="I82" i="2"/>
  <c r="J80" i="2"/>
  <c r="C80" i="2" l="1"/>
  <c r="I107" i="2" l="1"/>
  <c r="I106" i="2"/>
  <c r="I105" i="2"/>
  <c r="D107" i="2"/>
  <c r="D106" i="2"/>
  <c r="D105" i="2"/>
  <c r="D104" i="2"/>
  <c r="AA25" i="2"/>
  <c r="AA24" i="2"/>
  <c r="AA23" i="2"/>
  <c r="AA22" i="2"/>
  <c r="T25" i="2"/>
  <c r="T24" i="2"/>
  <c r="T23" i="2"/>
  <c r="T22" i="2"/>
  <c r="I108" i="2" l="1"/>
  <c r="E110" i="2" s="1"/>
  <c r="T26" i="2"/>
  <c r="AA26" i="2"/>
  <c r="D108" i="2"/>
  <c r="U28" i="2"/>
  <c r="F42" i="2" l="1"/>
  <c r="E42" i="2"/>
  <c r="D42" i="2"/>
  <c r="C42" i="2"/>
  <c r="B42" i="2"/>
  <c r="F41" i="2"/>
  <c r="E41" i="2"/>
  <c r="D41" i="2"/>
  <c r="C41" i="2"/>
  <c r="B41" i="2"/>
  <c r="M32" i="2"/>
  <c r="L33" i="2"/>
  <c r="L32" i="2"/>
  <c r="Q41" i="2" s="1"/>
  <c r="K34" i="2"/>
  <c r="K33" i="2"/>
  <c r="K32" i="2"/>
  <c r="J35" i="2"/>
  <c r="J34" i="2"/>
  <c r="J33" i="2"/>
  <c r="J32" i="2"/>
  <c r="I36" i="2"/>
  <c r="N45" i="2" s="1"/>
  <c r="I35" i="2"/>
  <c r="I34" i="2"/>
  <c r="I33" i="2"/>
  <c r="I32" i="2"/>
  <c r="N41" i="2" s="1"/>
  <c r="F32" i="2"/>
  <c r="L41" i="2" s="1"/>
  <c r="L48" i="2" s="1"/>
  <c r="F43" i="2" s="1"/>
  <c r="E33" i="2"/>
  <c r="E32" i="2"/>
  <c r="D34" i="2"/>
  <c r="D33" i="2"/>
  <c r="D32" i="2"/>
  <c r="C35" i="2"/>
  <c r="C34" i="2"/>
  <c r="I43" i="2" s="1"/>
  <c r="C33" i="2"/>
  <c r="I42" i="2" s="1"/>
  <c r="C32" i="2"/>
  <c r="B36" i="2"/>
  <c r="B35" i="2"/>
  <c r="H44" i="2" s="1"/>
  <c r="B34" i="2"/>
  <c r="H43" i="2" s="1"/>
  <c r="B33" i="2"/>
  <c r="B32" i="2"/>
  <c r="I44" i="2" l="1"/>
  <c r="N42" i="2"/>
  <c r="N44" i="2"/>
  <c r="P43" i="2"/>
  <c r="H41" i="2"/>
  <c r="H45" i="2"/>
  <c r="I41" i="2"/>
  <c r="J42" i="2"/>
  <c r="N43" i="2"/>
  <c r="O43" i="2"/>
  <c r="Q42" i="2"/>
  <c r="Q46" i="2" s="1"/>
  <c r="Q47" i="2" s="1"/>
  <c r="Q48" i="2" s="1"/>
  <c r="E44" i="2" s="1"/>
  <c r="R41" i="2"/>
  <c r="R48" i="2" s="1"/>
  <c r="F44" i="2" s="1"/>
  <c r="M53" i="2" s="1"/>
  <c r="F53" i="2"/>
  <c r="H42" i="2"/>
  <c r="J43" i="2"/>
  <c r="K41" i="2"/>
  <c r="O44" i="2"/>
  <c r="P41" i="2"/>
  <c r="K42" i="2"/>
  <c r="O41" i="2"/>
  <c r="P42" i="2"/>
  <c r="J41" i="2"/>
  <c r="J46" i="2" s="1"/>
  <c r="J47" i="2" s="1"/>
  <c r="J48" i="2" s="1"/>
  <c r="D43" i="2" s="1"/>
  <c r="D55" i="2" s="1"/>
  <c r="D64" i="2" s="1"/>
  <c r="O42" i="2"/>
  <c r="E14" i="2"/>
  <c r="D14" i="2"/>
  <c r="C14" i="2"/>
  <c r="B14" i="2"/>
  <c r="E13" i="2"/>
  <c r="D13" i="2"/>
  <c r="C13" i="2"/>
  <c r="B13" i="2"/>
  <c r="I46" i="2" l="1"/>
  <c r="I47" i="2" s="1"/>
  <c r="I48" i="2" s="1"/>
  <c r="C43" i="2" s="1"/>
  <c r="N46" i="2"/>
  <c r="N47" i="2" s="1"/>
  <c r="N48" i="2" s="1"/>
  <c r="B44" i="2" s="1"/>
  <c r="I53" i="2" s="1"/>
  <c r="L53" i="2"/>
  <c r="L62" i="2" s="1"/>
  <c r="L54" i="2"/>
  <c r="L63" i="2" s="1"/>
  <c r="I55" i="2"/>
  <c r="I64" i="2" s="1"/>
  <c r="I56" i="2"/>
  <c r="I65" i="2" s="1"/>
  <c r="I54" i="2"/>
  <c r="I63" i="2" s="1"/>
  <c r="I57" i="2"/>
  <c r="I66" i="2" s="1"/>
  <c r="T17" i="2"/>
  <c r="AA17" i="2"/>
  <c r="O46" i="2"/>
  <c r="O47" i="2" s="1"/>
  <c r="O48" i="2" s="1"/>
  <c r="C44" i="2" s="1"/>
  <c r="H46" i="2"/>
  <c r="H47" i="2" s="1"/>
  <c r="H48" i="2" s="1"/>
  <c r="B43" i="2" s="1"/>
  <c r="D54" i="2"/>
  <c r="D63" i="2" s="1"/>
  <c r="U16" i="2"/>
  <c r="AB16" i="2"/>
  <c r="K46" i="2"/>
  <c r="K47" i="2" s="1"/>
  <c r="K48" i="2" s="1"/>
  <c r="E43" i="2" s="1"/>
  <c r="P46" i="2"/>
  <c r="P47" i="2" s="1"/>
  <c r="P48" i="2" s="1"/>
  <c r="D44" i="2" s="1"/>
  <c r="J13" i="2"/>
  <c r="V15" i="2"/>
  <c r="M33" i="2" s="1"/>
  <c r="E24" i="2"/>
  <c r="O13" i="2"/>
  <c r="AC15" i="2"/>
  <c r="K24" i="2"/>
  <c r="Z18" i="2"/>
  <c r="D53" i="2"/>
  <c r="S18" i="2"/>
  <c r="L14" i="2"/>
  <c r="L13" i="2"/>
  <c r="L16" i="2"/>
  <c r="L15" i="2"/>
  <c r="M14" i="2"/>
  <c r="M13" i="2"/>
  <c r="M15" i="2"/>
  <c r="G15" i="2"/>
  <c r="G16" i="2"/>
  <c r="G14" i="2"/>
  <c r="G13" i="2"/>
  <c r="H15" i="2"/>
  <c r="H14" i="2"/>
  <c r="H13" i="2"/>
  <c r="I14" i="2"/>
  <c r="I13" i="2"/>
  <c r="N14" i="2"/>
  <c r="N13" i="2"/>
  <c r="C30" i="1"/>
  <c r="D29" i="1"/>
  <c r="E28" i="1"/>
  <c r="B31" i="1"/>
  <c r="F27" i="1"/>
  <c r="D63" i="1"/>
  <c r="C63" i="1"/>
  <c r="B63" i="1"/>
  <c r="C64" i="1"/>
  <c r="B64" i="1"/>
  <c r="B65" i="1"/>
  <c r="C62" i="1"/>
  <c r="B62" i="1"/>
  <c r="D61" i="1"/>
  <c r="C61" i="1"/>
  <c r="B61" i="1"/>
  <c r="D62" i="1"/>
  <c r="E62" i="1"/>
  <c r="E61" i="1"/>
  <c r="F61" i="1"/>
  <c r="C55" i="2" l="1"/>
  <c r="C64" i="2" s="1"/>
  <c r="C54" i="2"/>
  <c r="C63" i="2" s="1"/>
  <c r="C56" i="2"/>
  <c r="C65" i="2" s="1"/>
  <c r="C53" i="2"/>
  <c r="C62" i="2" s="1"/>
  <c r="N18" i="2"/>
  <c r="N19" i="2" s="1"/>
  <c r="N20" i="2" s="1"/>
  <c r="D16" i="2" s="1"/>
  <c r="J24" i="2" s="1"/>
  <c r="H18" i="2"/>
  <c r="H19" i="2" s="1"/>
  <c r="H20" i="2" s="1"/>
  <c r="C15" i="2" s="1"/>
  <c r="C26" i="2" s="1"/>
  <c r="M18" i="2"/>
  <c r="M19" i="2" s="1"/>
  <c r="M20" i="2" s="1"/>
  <c r="C16" i="2" s="1"/>
  <c r="I24" i="2" s="1"/>
  <c r="L18" i="2"/>
  <c r="L19" i="2" s="1"/>
  <c r="L20" i="2" s="1"/>
  <c r="B16" i="2" s="1"/>
  <c r="H24" i="2" s="1"/>
  <c r="H26" i="2"/>
  <c r="I25" i="2"/>
  <c r="J36" i="2"/>
  <c r="T18" i="2"/>
  <c r="H25" i="2"/>
  <c r="K54" i="2"/>
  <c r="K63" i="2" s="1"/>
  <c r="K53" i="2"/>
  <c r="K55" i="2"/>
  <c r="K64" i="2" s="1"/>
  <c r="E34" i="2"/>
  <c r="AC16" i="2"/>
  <c r="L34" i="2"/>
  <c r="V16" i="2"/>
  <c r="M34" i="2" s="1"/>
  <c r="C24" i="2"/>
  <c r="K35" i="2"/>
  <c r="U17" i="2"/>
  <c r="D62" i="2"/>
  <c r="B56" i="2"/>
  <c r="B65" i="2" s="1"/>
  <c r="B53" i="2"/>
  <c r="B54" i="2"/>
  <c r="B63" i="2" s="1"/>
  <c r="B57" i="2"/>
  <c r="B66" i="2" s="1"/>
  <c r="B55" i="2"/>
  <c r="B64" i="2" s="1"/>
  <c r="H27" i="2"/>
  <c r="E53" i="2"/>
  <c r="E62" i="2" s="1"/>
  <c r="E54" i="2"/>
  <c r="E63" i="2" s="1"/>
  <c r="C25" i="2"/>
  <c r="AA18" i="2"/>
  <c r="C36" i="2"/>
  <c r="F33" i="2"/>
  <c r="J54" i="2"/>
  <c r="J63" i="2" s="1"/>
  <c r="J56" i="2"/>
  <c r="J65" i="2" s="1"/>
  <c r="J53" i="2"/>
  <c r="J55" i="2"/>
  <c r="J64" i="2" s="1"/>
  <c r="D35" i="2"/>
  <c r="AB17" i="2"/>
  <c r="I62" i="2"/>
  <c r="I18" i="2"/>
  <c r="I19" i="2" s="1"/>
  <c r="I20" i="2" s="1"/>
  <c r="D15" i="2" s="1"/>
  <c r="G18" i="2"/>
  <c r="G19" i="2" s="1"/>
  <c r="G20" i="2" s="1"/>
  <c r="B15" i="2" s="1"/>
  <c r="C29" i="1"/>
  <c r="B29" i="1"/>
  <c r="B30" i="1"/>
  <c r="D28" i="1"/>
  <c r="C28" i="1"/>
  <c r="B28" i="1"/>
  <c r="C69" i="2" l="1"/>
  <c r="I26" i="2"/>
  <c r="J25" i="2"/>
  <c r="B27" i="2"/>
  <c r="B24" i="2"/>
  <c r="B26" i="2"/>
  <c r="B25" i="2"/>
  <c r="D36" i="2"/>
  <c r="AB18" i="2"/>
  <c r="L35" i="2"/>
  <c r="V17" i="2"/>
  <c r="K36" i="2"/>
  <c r="U18" i="2"/>
  <c r="D24" i="2"/>
  <c r="D69" i="2" s="1"/>
  <c r="D25" i="2"/>
  <c r="D71" i="2"/>
  <c r="K62" i="2"/>
  <c r="D80" i="2"/>
  <c r="E80" i="2" s="1"/>
  <c r="F77" i="2"/>
  <c r="E78" i="2"/>
  <c r="F78" i="2" s="1"/>
  <c r="D79" i="2"/>
  <c r="E79" i="2" s="1"/>
  <c r="F34" i="2"/>
  <c r="J62" i="2"/>
  <c r="E35" i="2"/>
  <c r="AC17" i="2"/>
  <c r="F35" i="2" s="1"/>
  <c r="B62" i="2"/>
  <c r="E27" i="1"/>
  <c r="D27" i="1"/>
  <c r="C27" i="1"/>
  <c r="B27" i="1"/>
  <c r="B69" i="2" l="1"/>
  <c r="D88" i="2"/>
  <c r="E88" i="2" s="1"/>
  <c r="F88" i="2" s="1"/>
  <c r="E87" i="2"/>
  <c r="F87" i="2" s="1"/>
  <c r="F86" i="2"/>
  <c r="C89" i="2"/>
  <c r="E89" i="2" s="1"/>
  <c r="M35" i="2"/>
  <c r="F79" i="2"/>
  <c r="L36" i="2"/>
  <c r="V18" i="2"/>
  <c r="M36" i="2" s="1"/>
  <c r="E36" i="2"/>
  <c r="F80" i="2" s="1"/>
  <c r="AC18" i="2"/>
  <c r="F89" i="2" l="1"/>
  <c r="F36" i="2"/>
</calcChain>
</file>

<file path=xl/sharedStrings.xml><?xml version="1.0" encoding="utf-8"?>
<sst xmlns="http://schemas.openxmlformats.org/spreadsheetml/2006/main" count="166" uniqueCount="74">
  <si>
    <t>Triwulan Pengembangan Klaim</t>
  </si>
  <si>
    <t>Triwulan kejadian</t>
  </si>
  <si>
    <t>tahun kejadian</t>
  </si>
  <si>
    <t>tahun perkembangan</t>
  </si>
  <si>
    <t>triwulan kejadian</t>
  </si>
  <si>
    <t>KUMULATIF PAID CLAIMS</t>
  </si>
  <si>
    <t>KUMULATIF INCURRED CLAIMS</t>
  </si>
  <si>
    <t>Faktor Perkembangan (Development Factor)</t>
  </si>
  <si>
    <t>parameter paid claims</t>
  </si>
  <si>
    <t>JUMLAH</t>
  </si>
  <si>
    <t>1/n-s-1</t>
  </si>
  <si>
    <r>
      <t>1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>2</t>
    </r>
  </si>
  <si>
    <t>2→3</t>
  </si>
  <si>
    <t>3→4</t>
  </si>
  <si>
    <t>4→5</t>
  </si>
  <si>
    <t>parameter incurred claims</t>
  </si>
  <si>
    <t>residual paid claims</t>
  </si>
  <si>
    <t>1→2</t>
  </si>
  <si>
    <t>residual incurred claims</t>
  </si>
  <si>
    <t>Rasio Paid Claims ( I/P)</t>
  </si>
  <si>
    <t>Rasio Incurred Claims ( P/I)</t>
  </si>
  <si>
    <t>1/n-s</t>
  </si>
  <si>
    <t>Residual Rasio Paid Claims ( I/P)</t>
  </si>
  <si>
    <t>Residual Rasio Incurred Claims ( P/I)</t>
  </si>
  <si>
    <t>PAID CLAIMS</t>
  </si>
  <si>
    <t>INCURRED CLAIMS</t>
  </si>
  <si>
    <t>SUMMARY OUTPUT</t>
  </si>
  <si>
    <t>Regression Statistics</t>
  </si>
  <si>
    <t>Multiple R</t>
  </si>
  <si>
    <t>R Square</t>
  </si>
  <si>
    <t>Adjusted R Square</t>
  </si>
  <si>
    <t>Standard Error</t>
  </si>
  <si>
    <t>Observations</t>
  </si>
  <si>
    <t>ANOVA</t>
  </si>
  <si>
    <t>Regression</t>
  </si>
  <si>
    <t>Residual</t>
  </si>
  <si>
    <t>Total</t>
  </si>
  <si>
    <t>Intercept</t>
  </si>
  <si>
    <t>df</t>
  </si>
  <si>
    <t>SS</t>
  </si>
  <si>
    <t>MS</t>
  </si>
  <si>
    <t>F</t>
  </si>
  <si>
    <t>Significance F</t>
  </si>
  <si>
    <t>Coefficients</t>
  </si>
  <si>
    <t>t Stat</t>
  </si>
  <si>
    <t>P-value</t>
  </si>
  <si>
    <t>Lower 95%</t>
  </si>
  <si>
    <t>Upper 95%</t>
  </si>
  <si>
    <t>Lower 95.0%</t>
  </si>
  <si>
    <t>Upper 95.0%</t>
  </si>
  <si>
    <t>RESIDUAL OUTPUT</t>
  </si>
  <si>
    <t>Observation</t>
  </si>
  <si>
    <t>Residuals</t>
  </si>
  <si>
    <t>Standard Residuals</t>
  </si>
  <si>
    <t xml:space="preserve">Predicted </t>
  </si>
  <si>
    <t xml:space="preserve">estimasi </t>
  </si>
  <si>
    <t>FUTURE TRIANGLE CHAIN LADDER</t>
  </si>
  <si>
    <t>ultimate paid claim</t>
  </si>
  <si>
    <t>kumulatif paid</t>
  </si>
  <si>
    <t>total</t>
  </si>
  <si>
    <t>taksiran cadangan paid claim</t>
  </si>
  <si>
    <t>ultimate incurred claim</t>
  </si>
  <si>
    <t>taksiran cadangan incurred claim</t>
  </si>
  <si>
    <t>jarak antara incurred claims-paid claims</t>
  </si>
  <si>
    <t>FUTURE TIANGLE MUNICH CHAIN LADDER</t>
  </si>
  <si>
    <t xml:space="preserve">Estimasi nilai harapan bersyarat serta Parameter </t>
  </si>
  <si>
    <t>FAKTOR PENGALI PAID CLAIMS</t>
  </si>
  <si>
    <t>FAKTOR PENGALI INCURRED CLAIMS</t>
  </si>
  <si>
    <t>CL Paid</t>
  </si>
  <si>
    <t>CL Incurred</t>
  </si>
  <si>
    <t>MCL Paid</t>
  </si>
  <si>
    <t>MCL Incurred</t>
  </si>
  <si>
    <t>Ultimate CL P/I</t>
  </si>
  <si>
    <t>Ultimate MCL P/I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</si>
</sst>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-&quot;Rp&quot;* #,##0_-;\-&quot;Rp&quot;* #,##0_-;_-&quot;Rp&quot;* &quot;-&quot;_-;_-@_-"/>
    <numFmt numFmtId="41" formatCode="_-* #,##0_-;\-* #,##0_-;_-* &quot;-&quot;_-;_-@_-"/>
    <numFmt numFmtId="43" formatCode="_-* #,##0.00_-;\-* #,##0.00_-;_-* &quot;-&quot;??_-;_-@_-"/>
    <numFmt numFmtId="164" formatCode="0.000"/>
    <numFmt numFmtId="165" formatCode="_-* #,##0.00_-;\-* #,##0.00_-;_-* &quot;-&quot;_-;_-@_-"/>
    <numFmt numFmtId="166" formatCode="_-* #,##0_-;\-* #,##0_-;_-* &quot;-&quot;??_-;_-@_-"/>
    <numFmt numFmtId="167" formatCode="_-* #,##0.000_-;\-* #,##0.00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CD5ED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1" fontId="3" fillId="0" borderId="1" xfId="1" applyFont="1" applyBorder="1" applyAlignment="1">
      <alignment horizontal="center"/>
    </xf>
    <xf numFmtId="41" fontId="0" fillId="0" borderId="0" xfId="0" applyNumberFormat="1"/>
    <xf numFmtId="0" fontId="0" fillId="0" borderId="0" xfId="1" applyNumberFormat="1" applyFont="1" applyAlignment="1">
      <alignment horizontal="center"/>
    </xf>
    <xf numFmtId="0" fontId="0" fillId="0" borderId="0" xfId="1" applyNumberFormat="1" applyFont="1" applyFill="1" applyBorder="1" applyAlignment="1">
      <alignment horizontal="center"/>
    </xf>
    <xf numFmtId="0" fontId="0" fillId="0" borderId="0" xfId="0" applyNumberFormat="1"/>
    <xf numFmtId="41" fontId="0" fillId="0" borderId="1" xfId="1" applyFont="1" applyBorder="1" applyAlignment="1">
      <alignment horizontal="center"/>
    </xf>
    <xf numFmtId="41" fontId="0" fillId="0" borderId="1" xfId="1" applyFont="1" applyBorder="1"/>
    <xf numFmtId="4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1" fontId="0" fillId="0" borderId="1" xfId="1" applyFont="1" applyBorder="1" applyAlignment="1">
      <alignment horizontal="center" vertical="center" wrapText="1"/>
    </xf>
    <xf numFmtId="41" fontId="0" fillId="4" borderId="1" xfId="1" applyFont="1" applyFill="1" applyBorder="1" applyAlignment="1">
      <alignment horizontal="center" vertical="center" wrapText="1"/>
    </xf>
    <xf numFmtId="41" fontId="0" fillId="4" borderId="1" xfId="1" applyFont="1" applyFill="1" applyBorder="1" applyAlignment="1">
      <alignment horizontal="left" vertical="center" wrapText="1"/>
    </xf>
    <xf numFmtId="41" fontId="0" fillId="4" borderId="1" xfId="1" applyFont="1" applyFill="1" applyBorder="1" applyAlignment="1">
      <alignment horizontal="left" vertical="center" wrapText="1" indent="1"/>
    </xf>
    <xf numFmtId="41" fontId="0" fillId="0" borderId="1" xfId="1" applyFont="1" applyBorder="1" applyAlignment="1">
      <alignment horizontal="left" vertical="center" wrapText="1"/>
    </xf>
    <xf numFmtId="41" fontId="0" fillId="0" borderId="1" xfId="1" applyFont="1" applyBorder="1" applyAlignment="1">
      <alignment horizontal="left" vertical="center" wrapText="1" indent="1"/>
    </xf>
    <xf numFmtId="41" fontId="1" fillId="0" borderId="1" xfId="1" applyFont="1" applyBorder="1" applyAlignment="1">
      <alignment horizontal="center"/>
    </xf>
    <xf numFmtId="41" fontId="1" fillId="0" borderId="1" xfId="1" applyFont="1" applyBorder="1" applyAlignment="1">
      <alignment horizontal="center" vertical="center" wrapText="1"/>
    </xf>
    <xf numFmtId="41" fontId="1" fillId="0" borderId="1" xfId="1" applyFont="1" applyBorder="1" applyAlignment="1">
      <alignment horizontal="right" vertical="center" wrapText="1"/>
    </xf>
    <xf numFmtId="41" fontId="1" fillId="0" borderId="1" xfId="1" applyFont="1" applyBorder="1"/>
    <xf numFmtId="41" fontId="0" fillId="0" borderId="3" xfId="1" applyFont="1" applyBorder="1" applyAlignment="1">
      <alignment horizontal="center"/>
    </xf>
    <xf numFmtId="41" fontId="0" fillId="0" borderId="4" xfId="1" applyFont="1" applyBorder="1" applyAlignment="1">
      <alignment horizontal="center"/>
    </xf>
    <xf numFmtId="41" fontId="1" fillId="0" borderId="1" xfId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41" fontId="0" fillId="0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41" fontId="0" fillId="0" borderId="1" xfId="0" applyNumberFormat="1" applyBorder="1"/>
    <xf numFmtId="3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41" fontId="0" fillId="0" borderId="1" xfId="1" applyNumberFormat="1" applyFont="1" applyBorder="1" applyAlignment="1">
      <alignment vertical="center"/>
    </xf>
    <xf numFmtId="0" fontId="0" fillId="0" borderId="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41" fontId="0" fillId="0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3" fontId="0" fillId="0" borderId="1" xfId="1" applyNumberFormat="1" applyFont="1" applyBorder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0" xfId="0" applyFill="1" applyBorder="1" applyAlignment="1"/>
    <xf numFmtId="0" fontId="0" fillId="0" borderId="5" xfId="0" applyFill="1" applyBorder="1" applyAlignment="1"/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Continuous"/>
    </xf>
    <xf numFmtId="2" fontId="0" fillId="0" borderId="0" xfId="0" applyNumberFormat="1" applyAlignment="1">
      <alignment horizontal="center"/>
    </xf>
    <xf numFmtId="43" fontId="0" fillId="6" borderId="1" xfId="0" applyNumberFormat="1" applyFill="1" applyBorder="1" applyAlignment="1">
      <alignment horizontal="center"/>
    </xf>
    <xf numFmtId="41" fontId="0" fillId="6" borderId="1" xfId="1" applyFon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0" borderId="0" xfId="0" applyBorder="1"/>
    <xf numFmtId="3" fontId="0" fillId="6" borderId="1" xfId="0" applyNumberForma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0" fillId="7" borderId="0" xfId="0" applyFill="1" applyAlignment="1">
      <alignment horizontal="center"/>
    </xf>
    <xf numFmtId="41" fontId="0" fillId="7" borderId="0" xfId="0" applyNumberFormat="1" applyFill="1"/>
    <xf numFmtId="2" fontId="2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0" fillId="9" borderId="1" xfId="1" applyFont="1" applyFill="1" applyBorder="1"/>
    <xf numFmtId="3" fontId="3" fillId="0" borderId="1" xfId="0" applyNumberFormat="1" applyFont="1" applyBorder="1" applyAlignment="1">
      <alignment horizontal="center"/>
    </xf>
    <xf numFmtId="0" fontId="0" fillId="7" borderId="0" xfId="0" applyFill="1"/>
    <xf numFmtId="3" fontId="0" fillId="0" borderId="0" xfId="0" applyNumberFormat="1"/>
    <xf numFmtId="1" fontId="0" fillId="0" borderId="0" xfId="0" applyNumberFormat="1"/>
    <xf numFmtId="164" fontId="0" fillId="6" borderId="1" xfId="1" applyNumberFormat="1" applyFont="1" applyFill="1" applyBorder="1" applyAlignment="1">
      <alignment horizontal="center"/>
    </xf>
    <xf numFmtId="42" fontId="0" fillId="0" borderId="0" xfId="0" applyNumberFormat="1"/>
    <xf numFmtId="43" fontId="0" fillId="0" borderId="0" xfId="0" applyNumberFormat="1"/>
    <xf numFmtId="166" fontId="0" fillId="0" borderId="0" xfId="0" applyNumberFormat="1"/>
    <xf numFmtId="9" fontId="0" fillId="0" borderId="1" xfId="2" applyFont="1" applyBorder="1" applyAlignment="1">
      <alignment horizontal="center"/>
    </xf>
    <xf numFmtId="167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wrapText="1"/>
    </xf>
    <xf numFmtId="0" fontId="0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8" borderId="0" xfId="0" applyFill="1" applyAlignment="1">
      <alignment horizontal="center" vertical="center" wrapText="1"/>
    </xf>
    <xf numFmtId="41" fontId="0" fillId="8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D"/>
              <a:t>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3365212160979877"/>
                  <c:y val="-0.27820229367880739"/>
                </c:manualLayout>
              </c:layout>
              <c:numFmt formatCode="General" sourceLinked="0"/>
            </c:trendlineLbl>
          </c:trendline>
          <c:xVal>
            <c:numRef>
              <c:f>Sheet2!#REF!</c:f>
            </c:numRef>
          </c:xVal>
          <c:yVal>
            <c:numRef>
              <c:f>'PLOT PAID'!$C$25:$C$33</c:f>
              <c:numCache>
                <c:formatCode>General</c:formatCode>
                <c:ptCount val="9"/>
                <c:pt idx="0">
                  <c:v>0.79510676186890528</c:v>
                </c:pt>
                <c:pt idx="1">
                  <c:v>1.0634964028184319</c:v>
                </c:pt>
                <c:pt idx="2">
                  <c:v>-0.16542211440022464</c:v>
                </c:pt>
                <c:pt idx="3">
                  <c:v>-1.2697703211913582</c:v>
                </c:pt>
                <c:pt idx="4">
                  <c:v>-0.8089079482292536</c:v>
                </c:pt>
                <c:pt idx="5">
                  <c:v>-0.28178712271206074</c:v>
                </c:pt>
                <c:pt idx="6">
                  <c:v>0.6281246720562641</c:v>
                </c:pt>
                <c:pt idx="7">
                  <c:v>-0.75198369968059164</c:v>
                </c:pt>
                <c:pt idx="8">
                  <c:v>0.79114336946988728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44928"/>
        <c:axId val="187045504"/>
      </c:scatterChart>
      <c:valAx>
        <c:axId val="187044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ID"/>
              </a:p>
            </c:rich>
          </c:tx>
          <c:overlay val="0"/>
        </c:title>
        <c:numFmt formatCode="0,000" sourceLinked="1"/>
        <c:majorTickMark val="out"/>
        <c:minorTickMark val="none"/>
        <c:tickLblPos val="nextTo"/>
        <c:crossAx val="187045504"/>
        <c:crosses val="autoZero"/>
        <c:crossBetween val="midCat"/>
      </c:valAx>
      <c:valAx>
        <c:axId val="1870455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044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D"/>
              <a:t>Plot Residual</a:t>
            </a:r>
            <a:r>
              <a:rPr lang="en-ID" baseline="0"/>
              <a:t> Paid Claims</a:t>
            </a:r>
            <a:endParaRPr lang="en-ID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8701361548556429"/>
                  <c:y val="6.9583669532474524E-2"/>
                </c:manualLayout>
              </c:layout>
              <c:numFmt formatCode="General" sourceLinked="0"/>
            </c:trendlineLbl>
          </c:trendline>
          <c:xVal>
            <c:numRef>
              <c:f>Sheet2!#REF!</c:f>
            </c:numRef>
          </c:xVal>
          <c:y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Predicted 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9482611548556429"/>
                  <c:y val="-8.1181937063520768E-2"/>
                </c:manualLayout>
              </c:layout>
              <c:numFmt formatCode="General" sourceLinked="0"/>
            </c:trendlineLbl>
          </c:trendline>
          <c:xVal>
            <c:numRef>
              <c:f>Sheet2!#REF!</c:f>
            </c:numRef>
          </c:xVal>
          <c:yVal>
            <c:numRef>
              <c:f>'PLOT PAID'!$B$25:$B$33</c:f>
              <c:numCache>
                <c:formatCode>General</c:formatCode>
                <c:ptCount val="9"/>
                <c:pt idx="0">
                  <c:v>1.6909845597190554E-4</c:v>
                </c:pt>
                <c:pt idx="1">
                  <c:v>-0.12964430244356229</c:v>
                </c:pt>
                <c:pt idx="2">
                  <c:v>0.25215568389138177</c:v>
                </c:pt>
                <c:pt idx="3">
                  <c:v>4.9961381835159524E-2</c:v>
                </c:pt>
                <c:pt idx="4">
                  <c:v>-6.1282635099830535E-2</c:v>
                </c:pt>
                <c:pt idx="5">
                  <c:v>-0.15265069192689629</c:v>
                </c:pt>
                <c:pt idx="6">
                  <c:v>0.39853599919647009</c:v>
                </c:pt>
                <c:pt idx="7">
                  <c:v>5.1381195298177168E-2</c:v>
                </c:pt>
                <c:pt idx="8">
                  <c:v>-7.7591597800102274E-2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047232"/>
        <c:axId val="131530752"/>
      </c:scatterChart>
      <c:valAx>
        <c:axId val="18704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ID"/>
              </a:p>
            </c:rich>
          </c:tx>
          <c:overlay val="0"/>
        </c:title>
        <c:numFmt formatCode="0,000" sourceLinked="1"/>
        <c:majorTickMark val="out"/>
        <c:minorTickMark val="none"/>
        <c:tickLblPos val="nextTo"/>
        <c:crossAx val="131530752"/>
        <c:crosses val="autoZero"/>
        <c:crossBetween val="midCat"/>
      </c:valAx>
      <c:valAx>
        <c:axId val="131530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70472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205606135170607"/>
          <c:y val="0.62401268746000393"/>
          <c:w val="0.27231893864829398"/>
          <c:h val="0.3407851757046270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D"/>
              <a:t>  Residual Plot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9863735783027119"/>
                  <c:y val="-0.26506600468044944"/>
                </c:manualLayout>
              </c:layout>
              <c:numFmt formatCode="General" sourceLinked="0"/>
            </c:trendlineLbl>
          </c:trendline>
          <c:xVal>
            <c:numRef>
              <c:f>Sheet2!#REF!</c:f>
            </c:numRef>
          </c:xVal>
          <c:yVal>
            <c:numRef>
              <c:f>'PLOT INCURRED'!$C$25:$C$33</c:f>
              <c:numCache>
                <c:formatCode>General</c:formatCode>
                <c:ptCount val="9"/>
                <c:pt idx="0">
                  <c:v>-0.94639984576033487</c:v>
                </c:pt>
                <c:pt idx="1">
                  <c:v>-0.21771082966110167</c:v>
                </c:pt>
                <c:pt idx="2">
                  <c:v>-0.15178542052622351</c:v>
                </c:pt>
                <c:pt idx="3">
                  <c:v>1.040572810641982</c:v>
                </c:pt>
                <c:pt idx="4">
                  <c:v>-0.60933523027297565</c:v>
                </c:pt>
                <c:pt idx="5">
                  <c:v>0.165178471827646</c:v>
                </c:pt>
                <c:pt idx="6">
                  <c:v>0.19712084758318049</c:v>
                </c:pt>
                <c:pt idx="7">
                  <c:v>-0.62463571238906179</c:v>
                </c:pt>
                <c:pt idx="8">
                  <c:v>1.1469949085568889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32480"/>
        <c:axId val="131533056"/>
      </c:scatterChart>
      <c:valAx>
        <c:axId val="131532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ID"/>
              </a:p>
            </c:rich>
          </c:tx>
          <c:overlay val="0"/>
        </c:title>
        <c:numFmt formatCode="0,000" sourceLinked="1"/>
        <c:majorTickMark val="out"/>
        <c:minorTickMark val="none"/>
        <c:tickLblPos val="nextTo"/>
        <c:crossAx val="131533056"/>
        <c:crosses val="autoZero"/>
        <c:crossBetween val="midCat"/>
      </c:valAx>
      <c:valAx>
        <c:axId val="1315330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ID"/>
                  <a:t>Residuals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5324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ID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ID"/>
              <a:t>Plot Residual</a:t>
            </a:r>
            <a:r>
              <a:rPr lang="en-ID" baseline="0"/>
              <a:t> Incurred Claims</a:t>
            </a:r>
            <a:endParaRPr lang="en-ID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0443196062480496"/>
                  <c:y val="-0.21282652372036556"/>
                </c:manualLayout>
              </c:layout>
              <c:numFmt formatCode="General" sourceLinked="0"/>
            </c:trendlineLbl>
          </c:trendline>
          <c:xVal>
            <c:numRef>
              <c:f>Sheet2!#REF!</c:f>
            </c:numRef>
          </c:xVal>
          <c:yVal>
            <c:numRef>
              <c:f>Sheet2!#REF!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v>Predicted </c:v>
          </c:tx>
          <c:spPr>
            <a:ln w="2857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0443196062480496"/>
                  <c:y val="-0.35180589397009415"/>
                </c:manualLayout>
              </c:layout>
              <c:numFmt formatCode="General" sourceLinked="0"/>
            </c:trendlineLbl>
          </c:trendline>
          <c:xVal>
            <c:numRef>
              <c:f>Sheet2!#REF!</c:f>
            </c:numRef>
          </c:xVal>
          <c:yVal>
            <c:numRef>
              <c:f>'PLOT INCURRED'!$B$25:$B$33</c:f>
              <c:numCache>
                <c:formatCode>General</c:formatCode>
                <c:ptCount val="9"/>
                <c:pt idx="0">
                  <c:v>-0.20394153825036471</c:v>
                </c:pt>
                <c:pt idx="1">
                  <c:v>-0.58074889115770023</c:v>
                </c:pt>
                <c:pt idx="2">
                  <c:v>0.44405010024895414</c:v>
                </c:pt>
                <c:pt idx="3">
                  <c:v>-6.3967398282989363E-2</c:v>
                </c:pt>
                <c:pt idx="4">
                  <c:v>-0.34157785600542523</c:v>
                </c:pt>
                <c:pt idx="5">
                  <c:v>-0.60469608828234112</c:v>
                </c:pt>
                <c:pt idx="6">
                  <c:v>0.75292576557349511</c:v>
                </c:pt>
                <c:pt idx="7">
                  <c:v>-6.0135086941367821E-2</c:v>
                </c:pt>
                <c:pt idx="8">
                  <c:v>-0.41823640782817406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534784"/>
        <c:axId val="131535360"/>
      </c:scatterChart>
      <c:valAx>
        <c:axId val="1315347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endParaRPr lang="en-ID"/>
              </a:p>
            </c:rich>
          </c:tx>
          <c:overlay val="0"/>
        </c:title>
        <c:numFmt formatCode="0,000" sourceLinked="1"/>
        <c:majorTickMark val="out"/>
        <c:minorTickMark val="none"/>
        <c:tickLblPos val="nextTo"/>
        <c:crossAx val="131535360"/>
        <c:crosses val="autoZero"/>
        <c:crossBetween val="midCat"/>
      </c:valAx>
      <c:valAx>
        <c:axId val="131535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endParaRPr lang="en-ID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15347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71261735557909067"/>
          <c:y val="0.65340583241427086"/>
          <c:w val="0.271788102510578"/>
          <c:h val="0.3141439893303239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11</xdr:row>
      <xdr:rowOff>152400</xdr:rowOff>
    </xdr:from>
    <xdr:ext cx="685800" cy="27622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0" y="2247900"/>
              <a:ext cx="685800" cy="276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→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𝑃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0" y="2247900"/>
              <a:ext cx="685800" cy="27622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𝑓</a:t>
              </a:r>
              <a:r>
                <a:rPr lang="en-ID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/>
                  <a:ea typeface="Cambria Math"/>
                </a:rPr>
                <a:t>→𝑡</a:t>
              </a:r>
              <a:r>
                <a:rPr lang="en-ID" sz="1100" b="0" i="0">
                  <a:latin typeface="Cambria Math"/>
                  <a:ea typeface="Cambria Math"/>
                </a:rPr>
                <a:t>)^</a:t>
              </a:r>
              <a:r>
                <a:rPr lang="en-US" sz="1100" b="0" i="0">
                  <a:latin typeface="Cambria Math"/>
                </a:rPr>
                <a:t>𝑃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12</xdr:row>
      <xdr:rowOff>161925</xdr:rowOff>
    </xdr:from>
    <xdr:ext cx="685800" cy="269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0" y="2447925"/>
              <a:ext cx="685800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US" sz="1100" b="0" i="1">
                            <a:latin typeface="Cambria Math"/>
                          </a:rPr>
                          <m:t>𝑓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→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𝐼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0" y="2447925"/>
              <a:ext cx="685800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𝑓</a:t>
              </a:r>
              <a:r>
                <a:rPr lang="en-ID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/>
                  <a:ea typeface="Cambria Math"/>
                </a:rPr>
                <a:t>→𝑡</a:t>
              </a:r>
              <a:r>
                <a:rPr lang="en-ID" sz="1100" b="0" i="0">
                  <a:latin typeface="Cambria Math"/>
                  <a:ea typeface="Cambria Math"/>
                </a:rPr>
                <a:t>)^</a:t>
              </a:r>
              <a:r>
                <a:rPr lang="en-US" sz="1100" b="0" i="0">
                  <a:latin typeface="Cambria Math"/>
                </a:rPr>
                <a:t>𝐼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13</xdr:row>
      <xdr:rowOff>161926</xdr:rowOff>
    </xdr:from>
    <xdr:ext cx="676275" cy="269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0" y="2638426"/>
              <a:ext cx="676275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ID" sz="1100" i="1">
                            <a:latin typeface="Cambria Math"/>
                            <a:ea typeface="Cambria Math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→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𝑃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0" y="2638426"/>
              <a:ext cx="676275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  <a:ea typeface="Cambria Math"/>
                </a:rPr>
                <a:t>𝜎_(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/>
                  <a:ea typeface="Cambria Math"/>
                </a:rPr>
                <a:t>→𝑡</a:t>
              </a:r>
              <a:r>
                <a:rPr lang="en-ID" sz="1100" b="0" i="0">
                  <a:latin typeface="Cambria Math"/>
                  <a:ea typeface="Cambria Math"/>
                </a:rPr>
                <a:t>)^</a:t>
              </a:r>
              <a:r>
                <a:rPr lang="en-US" sz="1100" b="0" i="0">
                  <a:latin typeface="Cambria Math"/>
                </a:rPr>
                <a:t>𝑃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14</xdr:row>
      <xdr:rowOff>161925</xdr:rowOff>
    </xdr:from>
    <xdr:ext cx="676275" cy="269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0" y="2828925"/>
              <a:ext cx="676275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ID" sz="1100" i="1">
                            <a:latin typeface="Cambria Math"/>
                            <a:ea typeface="Cambria Math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→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𝐼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0" y="2828925"/>
              <a:ext cx="676275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  <a:ea typeface="Cambria Math"/>
                </a:rPr>
                <a:t>𝜎_(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/>
                  <a:ea typeface="Cambria Math"/>
                </a:rPr>
                <a:t>→𝑡</a:t>
              </a:r>
              <a:r>
                <a:rPr lang="en-ID" sz="1100" b="0" i="0">
                  <a:latin typeface="Cambria Math"/>
                  <a:ea typeface="Cambria Math"/>
                </a:rPr>
                <a:t>)^</a:t>
              </a:r>
              <a:r>
                <a:rPr lang="en-US" sz="1100" b="0" i="0">
                  <a:latin typeface="Cambria Math"/>
                </a:rPr>
                <a:t>𝐼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5</xdr:col>
      <xdr:colOff>152400</xdr:colOff>
      <xdr:row>18</xdr:row>
      <xdr:rowOff>152401</xdr:rowOff>
    </xdr:from>
    <xdr:ext cx="685800" cy="2762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4991100" y="3581401"/>
              <a:ext cx="685800" cy="276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ID" sz="1100" i="1">
                            <a:latin typeface="Cambria Math"/>
                            <a:ea typeface="Cambria Math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→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𝑃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4991100" y="3581401"/>
              <a:ext cx="685800" cy="276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/>
              <a:r>
                <a:rPr lang="en-ID" sz="1100" i="0">
                  <a:latin typeface="Cambria Math"/>
                  <a:ea typeface="Cambria Math"/>
                </a:rPr>
                <a:t>𝜎_(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/>
                  <a:ea typeface="Cambria Math"/>
                </a:rPr>
                <a:t>→𝑡</a:t>
              </a:r>
              <a:r>
                <a:rPr lang="en-ID" sz="1100" b="0" i="0">
                  <a:latin typeface="Cambria Math"/>
                  <a:ea typeface="Cambria Math"/>
                </a:rPr>
                <a:t>)</a:t>
              </a:r>
              <a:r>
                <a:rPr lang="en-US" sz="1100" b="0" i="0">
                  <a:latin typeface="Cambria Math"/>
                  <a:ea typeface="Cambria Math"/>
                </a:rPr>
                <a:t>^</a:t>
              </a:r>
              <a:r>
                <a:rPr lang="en-US" sz="1100" b="0" i="0">
                  <a:latin typeface="Cambria Math"/>
                </a:rPr>
                <a:t>𝑃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10</xdr:col>
      <xdr:colOff>180975</xdr:colOff>
      <xdr:row>18</xdr:row>
      <xdr:rowOff>152400</xdr:rowOff>
    </xdr:from>
    <xdr:ext cx="676275" cy="2693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TextBox 6"/>
            <xdr:cNvSpPr txBox="1"/>
          </xdr:nvSpPr>
          <xdr:spPr>
            <a:xfrm>
              <a:off x="9877425" y="3581400"/>
              <a:ext cx="676275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r>
                          <a:rPr lang="en-ID" sz="1100" i="1">
                            <a:latin typeface="Cambria Math"/>
                            <a:ea typeface="Cambria Math"/>
                          </a:rPr>
                          <m:t>𝜎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→</m:t>
                        </m:r>
                        <m:r>
                          <a:rPr lang="en-US" sz="1100" b="0" i="1">
                            <a:latin typeface="Cambria Math"/>
                            <a:ea typeface="Cambria Math"/>
                          </a:rPr>
                          <m:t>𝑡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𝐼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7" name="TextBox 6"/>
            <xdr:cNvSpPr txBox="1"/>
          </xdr:nvSpPr>
          <xdr:spPr>
            <a:xfrm>
              <a:off x="9877425" y="3581400"/>
              <a:ext cx="676275" cy="2693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en-ID" sz="1100" i="0">
                  <a:latin typeface="Cambria Math"/>
                  <a:ea typeface="Cambria Math"/>
                </a:rPr>
                <a:t>𝜎_(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US" sz="1100" b="0" i="0">
                  <a:latin typeface="Cambria Math"/>
                  <a:ea typeface="Cambria Math"/>
                </a:rPr>
                <a:t>→𝑡</a:t>
              </a:r>
              <a:r>
                <a:rPr lang="en-ID" sz="1100" b="0" i="0">
                  <a:latin typeface="Cambria Math"/>
                  <a:ea typeface="Cambria Math"/>
                </a:rPr>
                <a:t>)</a:t>
              </a:r>
              <a:r>
                <a:rPr lang="en-US" sz="1100" b="0" i="0">
                  <a:latin typeface="Cambria Math"/>
                  <a:ea typeface="Cambria Math"/>
                </a:rPr>
                <a:t>^</a:t>
              </a:r>
              <a:r>
                <a:rPr lang="en-US" sz="1100" b="0" i="0">
                  <a:latin typeface="Cambria Math"/>
                </a:rPr>
                <a:t>𝐼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9524</xdr:colOff>
      <xdr:row>21</xdr:row>
      <xdr:rowOff>152399</xdr:rowOff>
    </xdr:from>
    <xdr:ext cx="714375" cy="2834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TextBox 7"/>
            <xdr:cNvSpPr txBox="1"/>
          </xdr:nvSpPr>
          <xdr:spPr>
            <a:xfrm>
              <a:off x="9524" y="4152899"/>
              <a:ext cx="714375" cy="283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+mn-lt"/>
                </a:rPr>
                <a:t>res</a:t>
              </a:r>
              <a14:m>
                <m:oMath xmlns:m="http://schemas.openxmlformats.org/officeDocument/2006/math">
                  <m:d>
                    <m:dPr>
                      <m:ctrlPr>
                        <a:rPr lang="en-ID" sz="1100" i="1">
                          <a:latin typeface="Cambria Math"/>
                        </a:rPr>
                      </m:ctrlPr>
                    </m:dPr>
                    <m:e>
                      <m:sSub>
                        <m:sSubPr>
                          <m:ctrlPr>
                            <a:rPr lang="en-ID" sz="110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</a:rPr>
                            <m:t>𝑃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</a:rPr>
                            <m:t>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,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𝑡</m:t>
                          </m:r>
                        </m:sub>
                      </m:sSub>
                    </m:e>
                  </m:d>
                </m:oMath>
              </a14:m>
              <a:endParaRPr lang="en-ID" sz="1100"/>
            </a:p>
          </xdr:txBody>
        </xdr:sp>
      </mc:Choice>
      <mc:Fallback xmlns="">
        <xdr:sp macro="" textlink="">
          <xdr:nvSpPr>
            <xdr:cNvPr id="8" name="TextBox 7"/>
            <xdr:cNvSpPr txBox="1"/>
          </xdr:nvSpPr>
          <xdr:spPr>
            <a:xfrm>
              <a:off x="9524" y="4152899"/>
              <a:ext cx="714375" cy="283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+mn-lt"/>
                </a:rPr>
                <a:t>res</a:t>
              </a:r>
              <a:r>
                <a:rPr lang="en-ID" sz="1100" i="0">
                  <a:latin typeface="Cambria Math"/>
                </a:rPr>
                <a:t>(</a:t>
              </a:r>
              <a:r>
                <a:rPr lang="en-US" sz="1100" b="0" i="0">
                  <a:latin typeface="Cambria Math"/>
                </a:rPr>
                <a:t>𝑃</a:t>
              </a:r>
              <a:r>
                <a:rPr lang="en-ID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/>
                </a:rPr>
                <a:t>𝑖,𝑡</a:t>
              </a:r>
              <a:r>
                <a:rPr lang="en-ID" sz="1100" b="0" i="0">
                  <a:latin typeface="Cambria Math"/>
                </a:rPr>
                <a:t>) 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6</xdr:col>
      <xdr:colOff>28575</xdr:colOff>
      <xdr:row>21</xdr:row>
      <xdr:rowOff>152400</xdr:rowOff>
    </xdr:from>
    <xdr:ext cx="714375" cy="28341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/>
            <xdr:cNvSpPr txBox="1"/>
          </xdr:nvSpPr>
          <xdr:spPr>
            <a:xfrm>
              <a:off x="6067425" y="4152900"/>
              <a:ext cx="714375" cy="283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+mn-lt"/>
                </a:rPr>
                <a:t>res</a:t>
              </a:r>
              <a14:m>
                <m:oMath xmlns:m="http://schemas.openxmlformats.org/officeDocument/2006/math">
                  <m:d>
                    <m:dPr>
                      <m:ctrlPr>
                        <a:rPr lang="en-ID" sz="1100" i="1">
                          <a:latin typeface="Cambria Math"/>
                        </a:rPr>
                      </m:ctrlPr>
                    </m:dPr>
                    <m:e>
                      <m:sSub>
                        <m:sSubPr>
                          <m:ctrlPr>
                            <a:rPr lang="en-ID" sz="1100" i="1">
                              <a:latin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</a:rPr>
                            <m:t>𝐼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</a:rPr>
                            <m:t>𝑖</m:t>
                          </m:r>
                          <m:r>
                            <a:rPr lang="en-US" sz="1100" b="0" i="1">
                              <a:latin typeface="Cambria Math"/>
                            </a:rPr>
                            <m:t>,</m:t>
                          </m:r>
                          <m:r>
                            <a:rPr lang="en-US" sz="1100" b="0" i="1">
                              <a:latin typeface="Cambria Math"/>
                            </a:rPr>
                            <m:t>𝑡</m:t>
                          </m:r>
                        </m:sub>
                      </m:sSub>
                    </m:e>
                  </m:d>
                </m:oMath>
              </a14:m>
              <a:endParaRPr lang="en-ID" sz="1100"/>
            </a:p>
          </xdr:txBody>
        </xdr:sp>
      </mc:Choice>
      <mc:Fallback xmlns="">
        <xdr:sp macro="" textlink="">
          <xdr:nvSpPr>
            <xdr:cNvPr id="9" name="TextBox 8"/>
            <xdr:cNvSpPr txBox="1"/>
          </xdr:nvSpPr>
          <xdr:spPr>
            <a:xfrm>
              <a:off x="6067425" y="4152900"/>
              <a:ext cx="714375" cy="28341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+mn-lt"/>
                </a:rPr>
                <a:t>res</a:t>
              </a:r>
              <a:r>
                <a:rPr lang="en-ID" sz="1100" i="0">
                  <a:latin typeface="Cambria Math"/>
                </a:rPr>
                <a:t>(</a:t>
              </a:r>
              <a:r>
                <a:rPr lang="en-US" sz="1100" b="0" i="0">
                  <a:latin typeface="Cambria Math"/>
                </a:rPr>
                <a:t>𝐼</a:t>
              </a:r>
              <a:r>
                <a:rPr lang="en-ID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/>
                </a:rPr>
                <a:t>𝑖,𝑡</a:t>
              </a:r>
              <a:r>
                <a:rPr lang="en-ID" sz="1100" b="0" i="0">
                  <a:latin typeface="Cambria Math"/>
                </a:rPr>
                <a:t>) 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29</xdr:row>
      <xdr:rowOff>171450</xdr:rowOff>
    </xdr:from>
    <xdr:ext cx="685800" cy="2673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TextBox 9"/>
            <xdr:cNvSpPr txBox="1"/>
          </xdr:nvSpPr>
          <xdr:spPr>
            <a:xfrm>
              <a:off x="0" y="5695950"/>
              <a:ext cx="685800" cy="267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ID" sz="1100" i="1">
                            <a:latin typeface="Cambria Math"/>
                          </a:rPr>
                        </m:ctrlPr>
                      </m:sSupPr>
                      <m:e>
                        <m:r>
                          <a:rPr lang="en-US" sz="1100" b="0" i="1">
                            <a:latin typeface="Cambria Math"/>
                          </a:rPr>
                          <m:t>𝑄</m:t>
                        </m:r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−1</m:t>
                        </m:r>
                      </m:sup>
                    </m:s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10" name="TextBox 9"/>
            <xdr:cNvSpPr txBox="1"/>
          </xdr:nvSpPr>
          <xdr:spPr>
            <a:xfrm>
              <a:off x="0" y="5695950"/>
              <a:ext cx="685800" cy="267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𝑄</a:t>
              </a:r>
              <a:r>
                <a:rPr lang="en-ID" sz="1100" b="0" i="0">
                  <a:latin typeface="Cambria Math"/>
                </a:rPr>
                <a:t>^(</a:t>
              </a:r>
              <a:r>
                <a:rPr lang="en-US" sz="1100" b="0" i="0">
                  <a:latin typeface="Cambria Math"/>
                </a:rPr>
                <a:t>−1</a:t>
              </a:r>
              <a:r>
                <a:rPr lang="en-ID" sz="1100" b="0" i="0">
                  <a:latin typeface="Cambria Math"/>
                </a:rPr>
                <a:t>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7</xdr:col>
      <xdr:colOff>76200</xdr:colOff>
      <xdr:row>29</xdr:row>
      <xdr:rowOff>152400</xdr:rowOff>
    </xdr:from>
    <xdr:ext cx="6858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3" name="TextBox 12"/>
            <xdr:cNvSpPr txBox="1"/>
          </xdr:nvSpPr>
          <xdr:spPr>
            <a:xfrm>
              <a:off x="6886575" y="5676900"/>
              <a:ext cx="6858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/>
                      </a:rPr>
                      <m:t>𝑄</m:t>
                    </m:r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13" name="TextBox 12"/>
            <xdr:cNvSpPr txBox="1"/>
          </xdr:nvSpPr>
          <xdr:spPr>
            <a:xfrm>
              <a:off x="6886575" y="5676900"/>
              <a:ext cx="6858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𝑄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39</xdr:row>
      <xdr:rowOff>152400</xdr:rowOff>
    </xdr:from>
    <xdr:ext cx="619125" cy="2673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5" name="TextBox 14"/>
            <xdr:cNvSpPr txBox="1"/>
          </xdr:nvSpPr>
          <xdr:spPr>
            <a:xfrm>
              <a:off x="0" y="7581900"/>
              <a:ext cx="619125" cy="267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n-ID" sz="1100" i="1">
                            <a:latin typeface="Cambria Math"/>
                          </a:rPr>
                        </m:ctrlPr>
                      </m:sSubSupPr>
                      <m:e>
                        <m:acc>
                          <m:accPr>
                            <m:chr m:val="̂"/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acc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𝑞</m:t>
                            </m:r>
                          </m:e>
                        </m:acc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𝑠</m:t>
                        </m:r>
                      </m:sub>
                      <m:sup>
                        <m:r>
                          <a:rPr lang="en-US" sz="1100" b="0" i="1">
                            <a:latin typeface="Cambria Math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15" name="TextBox 14"/>
            <xdr:cNvSpPr txBox="1"/>
          </xdr:nvSpPr>
          <xdr:spPr>
            <a:xfrm>
              <a:off x="0" y="7581900"/>
              <a:ext cx="619125" cy="2673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𝑞</a:t>
              </a:r>
              <a:r>
                <a:rPr lang="en-ID" sz="1100" b="0" i="0">
                  <a:latin typeface="Cambria Math"/>
                </a:rPr>
                <a:t> ̂_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ID" sz="1100" b="0" i="0">
                  <a:latin typeface="Cambria Math"/>
                </a:rPr>
                <a:t>^(</a:t>
              </a:r>
              <a:r>
                <a:rPr lang="en-US" sz="1100" b="0" i="0">
                  <a:latin typeface="Cambria Math"/>
                </a:rPr>
                <a:t>−1</a:t>
              </a:r>
              <a:r>
                <a:rPr lang="en-ID" sz="1100" b="0" i="0">
                  <a:latin typeface="Cambria Math"/>
                </a:rPr>
                <a:t>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1</xdr:colOff>
      <xdr:row>40</xdr:row>
      <xdr:rowOff>152399</xdr:rowOff>
    </xdr:from>
    <xdr:ext cx="6096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6" name="TextBox 15"/>
            <xdr:cNvSpPr txBox="1"/>
          </xdr:nvSpPr>
          <xdr:spPr>
            <a:xfrm>
              <a:off x="1" y="7772399"/>
              <a:ext cx="609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ID" sz="1100" i="1">
                            <a:latin typeface="Cambria Math"/>
                          </a:rPr>
                        </m:ctrlPr>
                      </m:accPr>
                      <m:e>
                        <m:sSub>
                          <m:sSubPr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sSubPr>
                          <m:e>
                            <m:r>
                              <a:rPr lang="en-US" sz="1100" b="0" i="1">
                                <a:latin typeface="Cambria Math"/>
                              </a:rPr>
                              <m:t>𝑞</m:t>
                            </m:r>
                          </m:e>
                          <m:sub>
                            <m:r>
                              <a:rPr lang="en-US" sz="1100" b="0" i="1">
                                <a:latin typeface="Cambria Math"/>
                              </a:rPr>
                              <m:t>𝑠</m:t>
                            </m:r>
                          </m:sub>
                        </m:sSub>
                      </m:e>
                    </m:acc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16" name="TextBox 15"/>
            <xdr:cNvSpPr txBox="1"/>
          </xdr:nvSpPr>
          <xdr:spPr>
            <a:xfrm>
              <a:off x="1" y="7772399"/>
              <a:ext cx="6096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</a:rPr>
                <a:t>(</a:t>
              </a:r>
              <a:r>
                <a:rPr lang="en-US" sz="1100" b="0" i="0">
                  <a:latin typeface="Cambria Math"/>
                </a:rPr>
                <a:t>𝑞</a:t>
              </a:r>
              <a:r>
                <a:rPr lang="en-ID" sz="1100" b="0" i="0">
                  <a:latin typeface="Cambria Math"/>
                </a:rPr>
                <a:t>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ID" sz="1100" b="0" i="0">
                  <a:latin typeface="Cambria Math"/>
                </a:rPr>
                <a:t> ) ̂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5</xdr:col>
      <xdr:colOff>1114425</xdr:colOff>
      <xdr:row>36</xdr:row>
      <xdr:rowOff>142875</xdr:rowOff>
    </xdr:from>
    <xdr:ext cx="914400" cy="264560"/>
    <xdr:sp macro="" textlink="">
      <xdr:nvSpPr>
        <xdr:cNvPr id="17" name="TextBox 16"/>
        <xdr:cNvSpPr txBox="1"/>
      </xdr:nvSpPr>
      <xdr:spPr>
        <a:xfrm>
          <a:off x="5953125" y="7000875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en-ID" sz="1100"/>
        </a:p>
      </xdr:txBody>
    </xdr:sp>
    <xdr:clientData/>
  </xdr:oneCellAnchor>
  <xdr:oneCellAnchor>
    <xdr:from>
      <xdr:col>8</xdr:col>
      <xdr:colOff>0</xdr:colOff>
      <xdr:row>42</xdr:row>
      <xdr:rowOff>0</xdr:rowOff>
    </xdr:from>
    <xdr:ext cx="619125" cy="267317"/>
    <xdr:sp macro="" textlink="">
      <xdr:nvSpPr>
        <xdr:cNvPr id="18" name="TextBox 17"/>
        <xdr:cNvSpPr txBox="1"/>
      </xdr:nvSpPr>
      <xdr:spPr>
        <a:xfrm>
          <a:off x="7658100" y="8001000"/>
          <a:ext cx="619125" cy="26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ID" sz="1100"/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714375" cy="264560"/>
    <xdr:sp macro="" textlink="">
      <xdr:nvSpPr>
        <xdr:cNvPr id="19" name="TextBox 18"/>
        <xdr:cNvSpPr txBox="1"/>
      </xdr:nvSpPr>
      <xdr:spPr>
        <a:xfrm>
          <a:off x="6810375" y="8191500"/>
          <a:ext cx="714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ID" sz="1100"/>
        </a:p>
      </xdr:txBody>
    </xdr:sp>
    <xdr:clientData/>
  </xdr:oneCellAnchor>
  <xdr:oneCellAnchor>
    <xdr:from>
      <xdr:col>0</xdr:col>
      <xdr:colOff>0</xdr:colOff>
      <xdr:row>41</xdr:row>
      <xdr:rowOff>152401</xdr:rowOff>
    </xdr:from>
    <xdr:ext cx="561975" cy="2841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1" name="TextBox 20"/>
            <xdr:cNvSpPr txBox="1"/>
          </xdr:nvSpPr>
          <xdr:spPr>
            <a:xfrm>
              <a:off x="0" y="7962901"/>
              <a:ext cx="561975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ID" sz="1100" i="1">
                            <a:latin typeface="Cambria Math"/>
                          </a:rPr>
                        </m:ctrlPr>
                      </m:sSupPr>
                      <m:e>
                        <m:acc>
                          <m:accPr>
                            <m:chr m:val="̂"/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ID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ID" sz="1100" i="1">
                                    <a:latin typeface="Cambria Math"/>
                                    <a:ea typeface="Cambria Math"/>
                                  </a:rPr>
                                  <m:t>𝜌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e>
                        </m:acc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𝑃</m:t>
                        </m:r>
                      </m:sup>
                    </m:s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21" name="TextBox 20"/>
            <xdr:cNvSpPr txBox="1"/>
          </xdr:nvSpPr>
          <xdr:spPr>
            <a:xfrm>
              <a:off x="0" y="7962901"/>
              <a:ext cx="561975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</a:rPr>
                <a:t>(</a:t>
              </a:r>
              <a:r>
                <a:rPr lang="en-ID" sz="1100" i="0">
                  <a:latin typeface="Cambria Math"/>
                  <a:ea typeface="Cambria Math"/>
                </a:rPr>
                <a:t>𝜌_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ID" sz="1100" b="0" i="0">
                  <a:latin typeface="Cambria Math"/>
                </a:rPr>
                <a:t> ) ̂^</a:t>
              </a:r>
              <a:r>
                <a:rPr lang="en-US" sz="1100" b="0" i="0">
                  <a:latin typeface="Cambria Math"/>
                </a:rPr>
                <a:t>𝑃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42</xdr:row>
      <xdr:rowOff>152400</xdr:rowOff>
    </xdr:from>
    <xdr:ext cx="561975" cy="2841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2" name="TextBox 21"/>
            <xdr:cNvSpPr txBox="1"/>
          </xdr:nvSpPr>
          <xdr:spPr>
            <a:xfrm>
              <a:off x="0" y="8153400"/>
              <a:ext cx="561975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ID" sz="1100" i="1">
                            <a:latin typeface="Cambria Math"/>
                          </a:rPr>
                        </m:ctrlPr>
                      </m:sSupPr>
                      <m:e>
                        <m:acc>
                          <m:accPr>
                            <m:chr m:val="̂"/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ID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ID" sz="1100" i="1">
                                    <a:latin typeface="Cambria Math"/>
                                    <a:ea typeface="Cambria Math"/>
                                  </a:rPr>
                                  <m:t>𝜌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e>
                        </m:acc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𝐼</m:t>
                        </m:r>
                      </m:sup>
                    </m:s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22" name="TextBox 21"/>
            <xdr:cNvSpPr txBox="1"/>
          </xdr:nvSpPr>
          <xdr:spPr>
            <a:xfrm>
              <a:off x="0" y="8153400"/>
              <a:ext cx="561975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</a:rPr>
                <a:t>(</a:t>
              </a:r>
              <a:r>
                <a:rPr lang="en-ID" sz="1100" i="0">
                  <a:latin typeface="Cambria Math"/>
                  <a:ea typeface="Cambria Math"/>
                </a:rPr>
                <a:t>𝜌_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ID" sz="1100" b="0" i="0">
                  <a:latin typeface="Cambria Math"/>
                </a:rPr>
                <a:t> ) ̂^</a:t>
              </a:r>
              <a:r>
                <a:rPr lang="en-US" sz="1100" b="0" i="0">
                  <a:latin typeface="Cambria Math"/>
                </a:rPr>
                <a:t>𝐼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6</xdr:col>
      <xdr:colOff>123826</xdr:colOff>
      <xdr:row>46</xdr:row>
      <xdr:rowOff>142875</xdr:rowOff>
    </xdr:from>
    <xdr:ext cx="495300" cy="2841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4" name="TextBox 23"/>
            <xdr:cNvSpPr txBox="1"/>
          </xdr:nvSpPr>
          <xdr:spPr>
            <a:xfrm>
              <a:off x="6162676" y="8905875"/>
              <a:ext cx="495300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ID" sz="1100" i="1">
                            <a:latin typeface="Cambria Math"/>
                          </a:rPr>
                        </m:ctrlPr>
                      </m:sSupPr>
                      <m:e>
                        <m:acc>
                          <m:accPr>
                            <m:chr m:val="̂"/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ID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ID" sz="1100" i="1">
                                    <a:latin typeface="Cambria Math"/>
                                    <a:ea typeface="Cambria Math"/>
                                  </a:rPr>
                                  <m:t>𝜌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e>
                        </m:acc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𝑃</m:t>
                        </m:r>
                      </m:sup>
                    </m:s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24" name="TextBox 23"/>
            <xdr:cNvSpPr txBox="1"/>
          </xdr:nvSpPr>
          <xdr:spPr>
            <a:xfrm>
              <a:off x="6162676" y="8905875"/>
              <a:ext cx="495300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</a:rPr>
                <a:t>(</a:t>
              </a:r>
              <a:r>
                <a:rPr lang="en-ID" sz="1100" i="0">
                  <a:latin typeface="Cambria Math"/>
                  <a:ea typeface="Cambria Math"/>
                </a:rPr>
                <a:t>𝜌_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ID" sz="1100" b="0" i="0">
                  <a:latin typeface="Cambria Math"/>
                </a:rPr>
                <a:t> ) ̂^</a:t>
              </a:r>
              <a:r>
                <a:rPr lang="en-US" sz="1100" b="0" i="0">
                  <a:latin typeface="Cambria Math"/>
                </a:rPr>
                <a:t>𝑃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14</xdr:col>
      <xdr:colOff>0</xdr:colOff>
      <xdr:row>42</xdr:row>
      <xdr:rowOff>0</xdr:rowOff>
    </xdr:from>
    <xdr:ext cx="619125" cy="267317"/>
    <xdr:sp macro="" textlink="">
      <xdr:nvSpPr>
        <xdr:cNvPr id="25" name="TextBox 24"/>
        <xdr:cNvSpPr txBox="1"/>
      </xdr:nvSpPr>
      <xdr:spPr>
        <a:xfrm>
          <a:off x="7867650" y="8001000"/>
          <a:ext cx="619125" cy="2673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ID" sz="1100"/>
        </a:p>
      </xdr:txBody>
    </xdr:sp>
    <xdr:clientData/>
  </xdr:oneCellAnchor>
  <xdr:oneCellAnchor>
    <xdr:from>
      <xdr:col>13</xdr:col>
      <xdr:colOff>0</xdr:colOff>
      <xdr:row>43</xdr:row>
      <xdr:rowOff>0</xdr:rowOff>
    </xdr:from>
    <xdr:ext cx="714375" cy="264560"/>
    <xdr:sp macro="" textlink="">
      <xdr:nvSpPr>
        <xdr:cNvPr id="26" name="TextBox 25"/>
        <xdr:cNvSpPr txBox="1"/>
      </xdr:nvSpPr>
      <xdr:spPr>
        <a:xfrm>
          <a:off x="6810375" y="8191500"/>
          <a:ext cx="71437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ID" sz="1100"/>
        </a:p>
      </xdr:txBody>
    </xdr:sp>
    <xdr:clientData/>
  </xdr:oneCellAnchor>
  <xdr:oneCellAnchor>
    <xdr:from>
      <xdr:col>12</xdr:col>
      <xdr:colOff>304801</xdr:colOff>
      <xdr:row>46</xdr:row>
      <xdr:rowOff>152401</xdr:rowOff>
    </xdr:from>
    <xdr:ext cx="495300" cy="2841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8" name="TextBox 27"/>
            <xdr:cNvSpPr txBox="1"/>
          </xdr:nvSpPr>
          <xdr:spPr>
            <a:xfrm>
              <a:off x="12649201" y="8915401"/>
              <a:ext cx="495300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ID" sz="1100" i="1">
                            <a:latin typeface="Cambria Math"/>
                          </a:rPr>
                        </m:ctrlPr>
                      </m:sSupPr>
                      <m:e>
                        <m:acc>
                          <m:accPr>
                            <m:chr m:val="̂"/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accPr>
                          <m:e>
                            <m:sSub>
                              <m:sSubPr>
                                <m:ctrlPr>
                                  <a:rPr lang="en-ID" sz="1100" i="1">
                                    <a:latin typeface="Cambria Math"/>
                                  </a:rPr>
                                </m:ctrlPr>
                              </m:sSubPr>
                              <m:e>
                                <m:r>
                                  <a:rPr lang="en-ID" sz="1100" i="1">
                                    <a:latin typeface="Cambria Math"/>
                                    <a:ea typeface="Cambria Math"/>
                                  </a:rPr>
                                  <m:t>𝜌</m:t>
                                </m:r>
                              </m:e>
                              <m:sub>
                                <m:r>
                                  <a:rPr lang="en-US" sz="1100" b="0" i="1">
                                    <a:latin typeface="Cambria Math"/>
                                  </a:rPr>
                                  <m:t>𝑠</m:t>
                                </m:r>
                              </m:sub>
                            </m:sSub>
                          </m:e>
                        </m:acc>
                      </m:e>
                      <m:sup>
                        <m:r>
                          <a:rPr lang="en-US" sz="1100" b="0" i="1">
                            <a:latin typeface="Cambria Math"/>
                          </a:rPr>
                          <m:t>𝐼</m:t>
                        </m:r>
                      </m:sup>
                    </m:sSup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28" name="TextBox 27"/>
            <xdr:cNvSpPr txBox="1"/>
          </xdr:nvSpPr>
          <xdr:spPr>
            <a:xfrm>
              <a:off x="12649201" y="8915401"/>
              <a:ext cx="495300" cy="2841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ID" sz="1100" i="0">
                  <a:latin typeface="Cambria Math"/>
                </a:rPr>
                <a:t>(</a:t>
              </a:r>
              <a:r>
                <a:rPr lang="en-ID" sz="1100" i="0">
                  <a:latin typeface="Cambria Math"/>
                  <a:ea typeface="Cambria Math"/>
                </a:rPr>
                <a:t>𝜌_</a:t>
              </a:r>
              <a:r>
                <a:rPr lang="en-US" sz="1100" b="0" i="0">
                  <a:latin typeface="Cambria Math"/>
                </a:rPr>
                <a:t>𝑠</a:t>
              </a:r>
              <a:r>
                <a:rPr lang="en-ID" sz="1100" b="0" i="0">
                  <a:latin typeface="Cambria Math"/>
                </a:rPr>
                <a:t> ) ̂^</a:t>
              </a:r>
              <a:r>
                <a:rPr lang="en-US" sz="1100" b="0" i="0">
                  <a:latin typeface="Cambria Math"/>
                </a:rPr>
                <a:t>𝐼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50</xdr:row>
      <xdr:rowOff>152400</xdr:rowOff>
    </xdr:from>
    <xdr:ext cx="723900" cy="3714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9" name="TextBox 28"/>
            <xdr:cNvSpPr txBox="1"/>
          </xdr:nvSpPr>
          <xdr:spPr>
            <a:xfrm>
              <a:off x="0" y="9677400"/>
              <a:ext cx="723900" cy="371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D" sz="1100"/>
                <a:t>res(</a:t>
              </a:r>
              <a14:m>
                <m:oMath xmlns:m="http://schemas.openxmlformats.org/officeDocument/2006/math">
                  <m:sSup>
                    <m:sSupPr>
                      <m:ctrlPr>
                        <a:rPr lang="en-ID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𝑄</m:t>
                      </m:r>
                    </m:e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−1</m:t>
                      </m:r>
                    </m:sup>
                  </m:sSup>
                </m:oMath>
              </a14:m>
              <a:r>
                <a:rPr lang="en-ID" sz="1100"/>
                <a:t>)</a:t>
              </a:r>
            </a:p>
          </xdr:txBody>
        </xdr:sp>
      </mc:Choice>
      <mc:Fallback xmlns="">
        <xdr:sp macro="" textlink="">
          <xdr:nvSpPr>
            <xdr:cNvPr id="29" name="TextBox 28"/>
            <xdr:cNvSpPr txBox="1"/>
          </xdr:nvSpPr>
          <xdr:spPr>
            <a:xfrm>
              <a:off x="0" y="9677400"/>
              <a:ext cx="723900" cy="3714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D" sz="1100"/>
                <a:t>res(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−1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ID" sz="1100"/>
                <a:t>)</a:t>
              </a:r>
            </a:p>
          </xdr:txBody>
        </xdr:sp>
      </mc:Fallback>
    </mc:AlternateContent>
    <xdr:clientData/>
  </xdr:oneCellAnchor>
  <xdr:oneCellAnchor>
    <xdr:from>
      <xdr:col>7</xdr:col>
      <xdr:colOff>200025</xdr:colOff>
      <xdr:row>50</xdr:row>
      <xdr:rowOff>152400</xdr:rowOff>
    </xdr:from>
    <xdr:ext cx="685800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0" name="TextBox 29"/>
            <xdr:cNvSpPr txBox="1"/>
          </xdr:nvSpPr>
          <xdr:spPr>
            <a:xfrm>
              <a:off x="7010400" y="9677400"/>
              <a:ext cx="6858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/>
                <a:t>res(</a:t>
              </a:r>
              <a14:m>
                <m:oMath xmlns:m="http://schemas.openxmlformats.org/officeDocument/2006/math">
                  <m:r>
                    <a:rPr lang="en-US" sz="1100" b="0" i="1">
                      <a:latin typeface="Cambria Math"/>
                    </a:rPr>
                    <m:t>𝑄</m:t>
                  </m:r>
                </m:oMath>
              </a14:m>
              <a:r>
                <a:rPr lang="en-ID" sz="1100"/>
                <a:t>)</a:t>
              </a:r>
            </a:p>
          </xdr:txBody>
        </xdr:sp>
      </mc:Choice>
      <mc:Fallback xmlns="">
        <xdr:sp macro="" textlink="">
          <xdr:nvSpPr>
            <xdr:cNvPr id="30" name="TextBox 29"/>
            <xdr:cNvSpPr txBox="1"/>
          </xdr:nvSpPr>
          <xdr:spPr>
            <a:xfrm>
              <a:off x="7010400" y="9677400"/>
              <a:ext cx="685800" cy="26456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/>
                <a:t>res(</a:t>
              </a:r>
              <a:r>
                <a:rPr lang="en-US" sz="1100" b="0" i="0">
                  <a:latin typeface="Cambria Math"/>
                </a:rPr>
                <a:t>𝑄</a:t>
              </a:r>
              <a:r>
                <a:rPr lang="en-ID" sz="1100"/>
                <a:t>)</a:t>
              </a:r>
            </a:p>
          </xdr:txBody>
        </xdr:sp>
      </mc:Fallback>
    </mc:AlternateContent>
    <xdr:clientData/>
  </xdr:oneCellAnchor>
  <xdr:oneCellAnchor>
    <xdr:from>
      <xdr:col>0</xdr:col>
      <xdr:colOff>0</xdr:colOff>
      <xdr:row>67</xdr:row>
      <xdr:rowOff>142875</xdr:rowOff>
    </xdr:from>
    <xdr:ext cx="914400" cy="2861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1" name="TextBox 30"/>
            <xdr:cNvSpPr txBox="1"/>
          </xdr:nvSpPr>
          <xdr:spPr>
            <a:xfrm>
              <a:off x="0" y="13001625"/>
              <a:ext cx="914400" cy="2861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ID" sz="1100" i="1">
                            <a:latin typeface="Cambria Math"/>
                          </a:rPr>
                        </m:ctrlPr>
                      </m:accPr>
                      <m:e>
                        <m:sSup>
                          <m:sSupPr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ID" sz="1100" i="1">
                                <a:latin typeface="Cambria Math"/>
                                <a:ea typeface="Cambria Math"/>
                              </a:rPr>
                              <m:t>𝜆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/>
                              </a:rPr>
                              <m:t>𝑃</m:t>
                            </m:r>
                          </m:sup>
                        </m:sSup>
                      </m:e>
                    </m:acc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31" name="TextBox 30"/>
            <xdr:cNvSpPr txBox="1"/>
          </xdr:nvSpPr>
          <xdr:spPr>
            <a:xfrm>
              <a:off x="0" y="13001625"/>
              <a:ext cx="914400" cy="2861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ID" sz="1100" i="0">
                  <a:latin typeface="Cambria Math"/>
                </a:rPr>
                <a:t>(</a:t>
              </a:r>
              <a:r>
                <a:rPr lang="en-ID" sz="1100" i="0">
                  <a:latin typeface="Cambria Math"/>
                  <a:ea typeface="Cambria Math"/>
                </a:rPr>
                <a:t>𝜆^</a:t>
              </a:r>
              <a:r>
                <a:rPr lang="en-US" sz="1100" b="0" i="0">
                  <a:latin typeface="Cambria Math"/>
                </a:rPr>
                <a:t>𝑃</a:t>
              </a:r>
              <a:r>
                <a:rPr lang="en-ID" sz="1100" b="0" i="0">
                  <a:latin typeface="Cambria Math"/>
                </a:rPr>
                <a:t> ) ̂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69</xdr:row>
      <xdr:rowOff>266700</xdr:rowOff>
    </xdr:from>
    <xdr:ext cx="914400" cy="28629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TextBox 31"/>
            <xdr:cNvSpPr txBox="1"/>
          </xdr:nvSpPr>
          <xdr:spPr>
            <a:xfrm>
              <a:off x="0" y="13515975"/>
              <a:ext cx="914400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ID" sz="1100" i="1">
                            <a:latin typeface="Cambria Math"/>
                          </a:rPr>
                        </m:ctrlPr>
                      </m:accPr>
                      <m:e>
                        <m:sSup>
                          <m:sSupPr>
                            <m:ctrlPr>
                              <a:rPr lang="en-ID" sz="1100" i="1">
                                <a:latin typeface="Cambria Math"/>
                              </a:rPr>
                            </m:ctrlPr>
                          </m:sSupPr>
                          <m:e>
                            <m:r>
                              <a:rPr lang="en-ID" sz="1100" i="1">
                                <a:latin typeface="Cambria Math"/>
                                <a:ea typeface="Cambria Math"/>
                              </a:rPr>
                              <m:t>𝜆</m:t>
                            </m:r>
                          </m:e>
                          <m:sup>
                            <m:r>
                              <a:rPr lang="en-US" sz="1100" b="0" i="1">
                                <a:latin typeface="Cambria Math"/>
                              </a:rPr>
                              <m:t>𝐼</m:t>
                            </m:r>
                          </m:sup>
                        </m:sSup>
                      </m:e>
                    </m:acc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32" name="TextBox 31"/>
            <xdr:cNvSpPr txBox="1"/>
          </xdr:nvSpPr>
          <xdr:spPr>
            <a:xfrm>
              <a:off x="0" y="13515975"/>
              <a:ext cx="914400" cy="28629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:r>
                <a:rPr lang="en-ID" sz="1100" i="0">
                  <a:latin typeface="Cambria Math"/>
                </a:rPr>
                <a:t>(</a:t>
              </a:r>
              <a:r>
                <a:rPr lang="en-ID" sz="1100" i="0">
                  <a:latin typeface="Cambria Math"/>
                  <a:ea typeface="Cambria Math"/>
                </a:rPr>
                <a:t>𝜆^</a:t>
              </a:r>
              <a:r>
                <a:rPr lang="en-US" sz="1100" b="0" i="0">
                  <a:latin typeface="Cambria Math"/>
                </a:rPr>
                <a:t>𝐼 </a:t>
              </a:r>
              <a:r>
                <a:rPr lang="en-ID" sz="1100" b="0" i="0">
                  <a:latin typeface="Cambria Math"/>
                </a:rPr>
                <a:t>) ̂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0</xdr:col>
      <xdr:colOff>0</xdr:colOff>
      <xdr:row>59</xdr:row>
      <xdr:rowOff>180976</xdr:rowOff>
    </xdr:from>
    <xdr:ext cx="847725" cy="3524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3" name="TextBox 32"/>
            <xdr:cNvSpPr txBox="1"/>
          </xdr:nvSpPr>
          <xdr:spPr>
            <a:xfrm>
              <a:off x="0" y="11420476"/>
              <a:ext cx="847725" cy="3524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D" sz="1100"/>
                <a:t>res</a:t>
              </a:r>
              <a:r>
                <a:rPr lang="en-ID" sz="1100" baseline="0"/>
                <a:t> </a:t>
              </a:r>
              <a14:m>
                <m:oMath xmlns:m="http://schemas.openxmlformats.org/officeDocument/2006/math">
                  <m:sSup>
                    <m:sSupPr>
                      <m:ctrlPr>
                        <a:rPr lang="en-ID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pPr>
                    <m:e>
                      <m:d>
                        <m:dPr>
                          <m:ctrlPr>
                            <a:rPr lang="en-ID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dPr>
                        <m:e>
                          <m:sSup>
                            <m:sSupPr>
                              <m:ctrlPr>
                                <a:rPr lang="en-ID" sz="110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sSup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𝑄</m:t>
                              </m:r>
                            </m:e>
                            <m:sup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−1</m:t>
                              </m:r>
                            </m:sup>
                          </m:sSup>
                        </m:e>
                      </m:d>
                    </m:e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sup>
                  </m:sSup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 </m:t>
                  </m:r>
                </m:oMath>
              </a14:m>
              <a:endParaRPr lang="en-ID" sz="1100"/>
            </a:p>
          </xdr:txBody>
        </xdr:sp>
      </mc:Choice>
      <mc:Fallback xmlns="">
        <xdr:sp macro="" textlink="">
          <xdr:nvSpPr>
            <xdr:cNvPr id="33" name="TextBox 32"/>
            <xdr:cNvSpPr txBox="1"/>
          </xdr:nvSpPr>
          <xdr:spPr>
            <a:xfrm>
              <a:off x="0" y="11420476"/>
              <a:ext cx="847725" cy="3524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r>
                <a:rPr lang="en-ID" sz="1100"/>
                <a:t>res</a:t>
              </a:r>
              <a:r>
                <a:rPr lang="en-ID" sz="1100" baseline="0"/>
                <a:t> </a:t>
              </a:r>
              <a:r>
                <a:rPr lang="en-ID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𝑄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−1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 )</a:t>
              </a:r>
              <a:r>
                <a:rPr lang="en-ID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2  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7</xdr:col>
      <xdr:colOff>228600</xdr:colOff>
      <xdr:row>60</xdr:row>
      <xdr:rowOff>19050</xdr:rowOff>
    </xdr:from>
    <xdr:ext cx="1085850" cy="26770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4" name="TextBox 33"/>
            <xdr:cNvSpPr txBox="1"/>
          </xdr:nvSpPr>
          <xdr:spPr>
            <a:xfrm>
              <a:off x="6972300" y="11449050"/>
              <a:ext cx="108585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/>
                <a:t>res</a:t>
              </a:r>
              <a14:m>
                <m:oMath xmlns:m="http://schemas.openxmlformats.org/officeDocument/2006/math">
                  <m:sSup>
                    <m:sSupPr>
                      <m:ctrlPr>
                        <a:rPr lang="en-US" sz="1100" b="0" i="1">
                          <a:latin typeface="Cambria Math"/>
                        </a:rPr>
                      </m:ctrlPr>
                    </m:sSupPr>
                    <m:e>
                      <m:d>
                        <m:dPr>
                          <m:ctrlPr>
                            <a:rPr lang="en-US" sz="1100" b="0" i="1">
                              <a:latin typeface="Cambria Math"/>
                            </a:rPr>
                          </m:ctrlPr>
                        </m:dPr>
                        <m:e>
                          <m:r>
                            <a:rPr lang="en-US" sz="1100" b="0" i="1">
                              <a:latin typeface="Cambria Math"/>
                            </a:rPr>
                            <m:t>𝑄</m:t>
                          </m:r>
                        </m:e>
                      </m:d>
                    </m:e>
                    <m:sup>
                      <m:r>
                        <a:rPr lang="en-US" sz="1100" b="0" i="1">
                          <a:latin typeface="Cambria Math"/>
                        </a:rPr>
                        <m:t>2</m:t>
                      </m:r>
                    </m:sup>
                  </m:sSup>
                </m:oMath>
              </a14:m>
              <a:endParaRPr lang="en-ID" sz="1100"/>
            </a:p>
          </xdr:txBody>
        </xdr:sp>
      </mc:Choice>
      <mc:Fallback xmlns="">
        <xdr:sp macro="" textlink="">
          <xdr:nvSpPr>
            <xdr:cNvPr id="34" name="TextBox 33"/>
            <xdr:cNvSpPr txBox="1"/>
          </xdr:nvSpPr>
          <xdr:spPr>
            <a:xfrm>
              <a:off x="6972300" y="11449050"/>
              <a:ext cx="1085850" cy="26770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/>
                <a:t>res</a:t>
              </a:r>
              <a:r>
                <a:rPr lang="en-US" sz="1100" b="0" i="0">
                  <a:latin typeface="Cambria Math"/>
                </a:rPr>
                <a:t>(𝑄)^2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3</xdr:col>
      <xdr:colOff>304800</xdr:colOff>
      <xdr:row>72</xdr:row>
      <xdr:rowOff>142875</xdr:rowOff>
    </xdr:from>
    <xdr:ext cx="914400" cy="269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TextBox 10"/>
            <xdr:cNvSpPr txBox="1"/>
          </xdr:nvSpPr>
          <xdr:spPr>
            <a:xfrm>
              <a:off x="3257550" y="14058900"/>
              <a:ext cx="914400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𝑃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𝑖</m:t>
                        </m:r>
                        <m:r>
                          <a:rPr lang="en-US" sz="1100" b="0" i="1">
                            <a:latin typeface="Cambria Math"/>
                          </a:rPr>
                          <m:t>,</m:t>
                        </m:r>
                        <m:r>
                          <a:rPr lang="en-US" sz="1100" b="0" i="1">
                            <a:latin typeface="Cambria Math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11" name="TextBox 10"/>
            <xdr:cNvSpPr txBox="1"/>
          </xdr:nvSpPr>
          <xdr:spPr>
            <a:xfrm>
              <a:off x="3257550" y="14058900"/>
              <a:ext cx="914400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𝑃</a:t>
              </a:r>
              <a:r>
                <a:rPr lang="en-ID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/>
                </a:rPr>
                <a:t>𝑖,𝑡</a:t>
              </a:r>
              <a:r>
                <a:rPr lang="en-ID" sz="1100" b="0" i="0">
                  <a:latin typeface="Cambria Math"/>
                </a:rPr>
                <a:t>)</a:t>
              </a:r>
              <a:endParaRPr lang="en-ID" sz="1100"/>
            </a:p>
          </xdr:txBody>
        </xdr:sp>
      </mc:Fallback>
    </mc:AlternateContent>
    <xdr:clientData/>
  </xdr:oneCellAnchor>
  <xdr:oneCellAnchor>
    <xdr:from>
      <xdr:col>3</xdr:col>
      <xdr:colOff>295275</xdr:colOff>
      <xdr:row>81</xdr:row>
      <xdr:rowOff>142875</xdr:rowOff>
    </xdr:from>
    <xdr:ext cx="914400" cy="26930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1" name="TextBox 40"/>
            <xdr:cNvSpPr txBox="1"/>
          </xdr:nvSpPr>
          <xdr:spPr>
            <a:xfrm>
              <a:off x="3248025" y="15773400"/>
              <a:ext cx="914400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ID" sz="1100" i="1">
                            <a:latin typeface="Cambria Math"/>
                          </a:rPr>
                        </m:ctrlPr>
                      </m:sSubPr>
                      <m:e>
                        <m:r>
                          <a:rPr lang="en-US" sz="1100" b="0" i="1">
                            <a:latin typeface="Cambria Math"/>
                          </a:rPr>
                          <m:t>𝐼</m:t>
                        </m:r>
                      </m:e>
                      <m:sub>
                        <m:r>
                          <a:rPr lang="en-US" sz="1100" b="0" i="1">
                            <a:latin typeface="Cambria Math"/>
                          </a:rPr>
                          <m:t>𝑖</m:t>
                        </m:r>
                        <m:r>
                          <a:rPr lang="en-US" sz="1100" b="0" i="1">
                            <a:latin typeface="Cambria Math"/>
                          </a:rPr>
                          <m:t>,</m:t>
                        </m:r>
                        <m:r>
                          <a:rPr lang="en-US" sz="1100" b="0" i="1">
                            <a:latin typeface="Cambria Math"/>
                          </a:rPr>
                          <m:t>𝑡</m:t>
                        </m:r>
                      </m:sub>
                    </m:sSub>
                  </m:oMath>
                </m:oMathPara>
              </a14:m>
              <a:endParaRPr lang="en-ID" sz="1100"/>
            </a:p>
          </xdr:txBody>
        </xdr:sp>
      </mc:Choice>
      <mc:Fallback xmlns="">
        <xdr:sp macro="" textlink="">
          <xdr:nvSpPr>
            <xdr:cNvPr id="41" name="TextBox 40"/>
            <xdr:cNvSpPr txBox="1"/>
          </xdr:nvSpPr>
          <xdr:spPr>
            <a:xfrm>
              <a:off x="3248025" y="15773400"/>
              <a:ext cx="914400" cy="26930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rtlCol="0" anchor="t">
              <a:spAutoFit/>
            </a:bodyPr>
            <a:lstStyle/>
            <a:p>
              <a:r>
                <a:rPr lang="en-US" sz="1100" b="0" i="0">
                  <a:latin typeface="Cambria Math"/>
                </a:rPr>
                <a:t>𝐼</a:t>
              </a:r>
              <a:r>
                <a:rPr lang="en-ID" sz="1100" b="0" i="0">
                  <a:latin typeface="Cambria Math"/>
                </a:rPr>
                <a:t>_(</a:t>
              </a:r>
              <a:r>
                <a:rPr lang="en-US" sz="1100" b="0" i="0">
                  <a:latin typeface="Cambria Math"/>
                </a:rPr>
                <a:t>𝑖,𝑡</a:t>
              </a:r>
              <a:r>
                <a:rPr lang="en-ID" sz="1100" b="0" i="0">
                  <a:latin typeface="Cambria Math"/>
                </a:rPr>
                <a:t>)</a:t>
              </a:r>
              <a:endParaRPr lang="en-ID" sz="1100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371475</xdr:colOff>
      <xdr:row>12</xdr:row>
      <xdr:rowOff>38099</xdr:rowOff>
    </xdr:from>
    <xdr:to>
      <xdr:col>17</xdr:col>
      <xdr:colOff>371475</xdr:colOff>
      <xdr:row>26</xdr:row>
      <xdr:rowOff>28574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238125</xdr:colOff>
      <xdr:row>0</xdr:row>
      <xdr:rowOff>180975</xdr:rowOff>
    </xdr:from>
    <xdr:to>
      <xdr:col>15</xdr:col>
      <xdr:colOff>238125</xdr:colOff>
      <xdr:row>10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304799</xdr:colOff>
      <xdr:row>13</xdr:row>
      <xdr:rowOff>57149</xdr:rowOff>
    </xdr:from>
    <xdr:to>
      <xdr:col>17</xdr:col>
      <xdr:colOff>314324</xdr:colOff>
      <xdr:row>28</xdr:row>
      <xdr:rowOff>85724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5"/>
  <sheetViews>
    <sheetView topLeftCell="A41" workbookViewId="0">
      <selection activeCell="H56" sqref="H56"/>
    </sheetView>
  </sheetViews>
  <sheetFormatPr defaultRowHeight="15" x14ac:dyDescent="0.25"/>
  <cols>
    <col min="1" max="1" width="9.5703125" customWidth="1"/>
    <col min="2" max="2" width="16.7109375" customWidth="1"/>
    <col min="3" max="3" width="16.140625" customWidth="1"/>
    <col min="4" max="4" width="15.28515625" customWidth="1"/>
    <col min="5" max="6" width="15.140625" customWidth="1"/>
    <col min="7" max="7" width="13.85546875" customWidth="1"/>
    <col min="8" max="8" width="14.7109375" customWidth="1"/>
    <col min="9" max="9" width="13.85546875" customWidth="1"/>
    <col min="10" max="10" width="14.28515625" customWidth="1"/>
    <col min="11" max="11" width="14.140625" customWidth="1"/>
    <col min="12" max="12" width="15.42578125" customWidth="1"/>
    <col min="13" max="13" width="14.7109375" customWidth="1"/>
    <col min="14" max="14" width="16.140625" customWidth="1"/>
    <col min="15" max="15" width="16" customWidth="1"/>
    <col min="16" max="17" width="16.28515625" customWidth="1"/>
    <col min="18" max="18" width="14.85546875" customWidth="1"/>
    <col min="19" max="19" width="14.140625" customWidth="1"/>
    <col min="20" max="20" width="15.42578125" customWidth="1"/>
    <col min="21" max="21" width="16" customWidth="1"/>
    <col min="22" max="22" width="14.28515625" bestFit="1" customWidth="1"/>
  </cols>
  <sheetData>
    <row r="1" spans="1:21" x14ac:dyDescent="0.25">
      <c r="A1" s="88" t="s">
        <v>1</v>
      </c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1" ht="15.75" customHeight="1" x14ac:dyDescent="0.25">
      <c r="A2" s="88"/>
      <c r="B2" s="3">
        <v>1</v>
      </c>
      <c r="C2" s="3">
        <v>2</v>
      </c>
      <c r="D2" s="3">
        <v>3</v>
      </c>
      <c r="E2" s="3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>
        <v>13</v>
      </c>
      <c r="O2" s="1">
        <v>14</v>
      </c>
      <c r="P2" s="1">
        <v>15</v>
      </c>
      <c r="Q2" s="1">
        <v>16</v>
      </c>
      <c r="R2" s="1">
        <v>17</v>
      </c>
      <c r="S2" s="1">
        <v>18</v>
      </c>
      <c r="T2" s="1">
        <v>19</v>
      </c>
      <c r="U2" s="1">
        <v>20</v>
      </c>
    </row>
    <row r="3" spans="1:21" x14ac:dyDescent="0.25">
      <c r="A3" s="3">
        <v>1</v>
      </c>
      <c r="B3" s="4">
        <v>727196531</v>
      </c>
      <c r="C3" s="4">
        <v>929697246</v>
      </c>
      <c r="D3" s="4">
        <v>929727246</v>
      </c>
      <c r="E3" s="4">
        <v>931107247</v>
      </c>
      <c r="F3" s="9">
        <v>1030138680</v>
      </c>
      <c r="G3" s="9">
        <v>1051430727</v>
      </c>
      <c r="H3" s="9">
        <v>1061508278</v>
      </c>
      <c r="I3" s="9">
        <v>1064087413</v>
      </c>
      <c r="J3" s="9">
        <v>1064941327</v>
      </c>
      <c r="K3" s="9">
        <v>1067954150</v>
      </c>
      <c r="L3" s="9">
        <v>1075303771</v>
      </c>
      <c r="M3" s="9">
        <v>1081491109</v>
      </c>
      <c r="N3" s="9">
        <v>1082704522</v>
      </c>
      <c r="O3" s="9">
        <v>1093376930</v>
      </c>
      <c r="P3" s="9">
        <v>1097969862</v>
      </c>
      <c r="Q3" s="9">
        <v>1098003315</v>
      </c>
      <c r="R3" s="9">
        <v>1107203255</v>
      </c>
      <c r="S3" s="22">
        <v>1115580492</v>
      </c>
      <c r="T3" s="22">
        <v>1140586931</v>
      </c>
      <c r="U3" s="22">
        <v>1143911739</v>
      </c>
    </row>
    <row r="4" spans="1:21" x14ac:dyDescent="0.25">
      <c r="A4" s="3">
        <v>2</v>
      </c>
      <c r="B4" s="4">
        <v>178045188</v>
      </c>
      <c r="C4" s="4">
        <v>336570183</v>
      </c>
      <c r="D4" s="4">
        <v>485010831</v>
      </c>
      <c r="E4" s="4">
        <v>485538806</v>
      </c>
      <c r="F4" s="9">
        <v>496062756</v>
      </c>
      <c r="G4" s="9">
        <v>507137139</v>
      </c>
      <c r="H4" s="9">
        <v>526385548</v>
      </c>
      <c r="I4" s="9">
        <v>528041860</v>
      </c>
      <c r="J4" s="9">
        <v>530101315</v>
      </c>
      <c r="K4" s="9">
        <v>533889723</v>
      </c>
      <c r="L4" s="9">
        <v>536140536</v>
      </c>
      <c r="M4" s="9">
        <v>538306199</v>
      </c>
      <c r="N4" s="9">
        <v>543244990</v>
      </c>
      <c r="O4" s="9">
        <v>548393483</v>
      </c>
      <c r="P4" s="9">
        <v>555115426</v>
      </c>
      <c r="Q4" s="9">
        <v>557714097</v>
      </c>
      <c r="R4" s="9">
        <v>577107798</v>
      </c>
      <c r="S4" s="22">
        <v>584377909</v>
      </c>
      <c r="T4" s="22">
        <v>591535153</v>
      </c>
      <c r="U4" s="23">
        <v>593259476</v>
      </c>
    </row>
    <row r="5" spans="1:21" x14ac:dyDescent="0.25">
      <c r="A5" s="3">
        <v>3</v>
      </c>
      <c r="B5" s="4">
        <v>239843920</v>
      </c>
      <c r="C5" s="4">
        <v>378795853</v>
      </c>
      <c r="D5" s="4">
        <v>384628663</v>
      </c>
      <c r="E5" s="4">
        <v>393717986</v>
      </c>
      <c r="F5" s="9">
        <v>394717986</v>
      </c>
      <c r="G5" s="9">
        <v>394917986</v>
      </c>
      <c r="H5" s="9">
        <v>402615318</v>
      </c>
      <c r="I5" s="9">
        <v>405350180</v>
      </c>
      <c r="J5" s="9">
        <v>408431536</v>
      </c>
      <c r="K5" s="9">
        <v>445036559</v>
      </c>
      <c r="L5" s="9">
        <v>447180655</v>
      </c>
      <c r="M5" s="9">
        <v>455504029</v>
      </c>
      <c r="N5" s="9">
        <v>462342761</v>
      </c>
      <c r="O5" s="9">
        <v>463132498</v>
      </c>
      <c r="P5" s="9">
        <v>465105524</v>
      </c>
      <c r="Q5" s="9">
        <v>471529822</v>
      </c>
      <c r="R5" s="9">
        <v>471905013</v>
      </c>
      <c r="S5" s="22">
        <v>476685777</v>
      </c>
      <c r="T5" s="24">
        <v>485704804</v>
      </c>
      <c r="U5" s="23">
        <v>487120632</v>
      </c>
    </row>
    <row r="6" spans="1:21" x14ac:dyDescent="0.25">
      <c r="A6" s="3">
        <v>4</v>
      </c>
      <c r="B6" s="4">
        <v>418975090</v>
      </c>
      <c r="C6" s="4">
        <v>484407684</v>
      </c>
      <c r="D6" s="4">
        <v>509887374</v>
      </c>
      <c r="E6" s="4">
        <v>610556324</v>
      </c>
      <c r="F6" s="9">
        <v>819394224</v>
      </c>
      <c r="G6" s="9">
        <v>823826352</v>
      </c>
      <c r="H6" s="9">
        <v>838078246</v>
      </c>
      <c r="I6" s="9">
        <v>845631432</v>
      </c>
      <c r="J6" s="9">
        <v>847130596</v>
      </c>
      <c r="K6" s="9">
        <v>865916574</v>
      </c>
      <c r="L6" s="9">
        <v>880218504</v>
      </c>
      <c r="M6" s="9">
        <v>885133268</v>
      </c>
      <c r="N6" s="9">
        <v>888193205</v>
      </c>
      <c r="O6" s="9">
        <v>888451064</v>
      </c>
      <c r="P6" s="9">
        <v>895839689</v>
      </c>
      <c r="Q6" s="9">
        <v>905710040</v>
      </c>
      <c r="R6" s="9">
        <v>912408095</v>
      </c>
      <c r="S6" s="25">
        <v>921052300</v>
      </c>
      <c r="T6" s="24">
        <v>938478865</v>
      </c>
      <c r="U6" s="23">
        <v>941214528</v>
      </c>
    </row>
    <row r="7" spans="1:21" x14ac:dyDescent="0.25">
      <c r="A7" s="1">
        <v>5</v>
      </c>
      <c r="B7" s="9">
        <v>253822732</v>
      </c>
      <c r="C7" s="9">
        <v>356186386</v>
      </c>
      <c r="D7" s="9">
        <v>359256386</v>
      </c>
      <c r="E7" s="9">
        <v>385653786</v>
      </c>
      <c r="F7" s="9">
        <v>489943386</v>
      </c>
      <c r="G7" s="9">
        <v>505608853</v>
      </c>
      <c r="H7" s="9">
        <v>513675906</v>
      </c>
      <c r="I7" s="9">
        <v>522773016</v>
      </c>
      <c r="J7" s="9">
        <v>524968381</v>
      </c>
      <c r="K7" s="9">
        <v>526204150</v>
      </c>
      <c r="L7" s="9">
        <v>532356677</v>
      </c>
      <c r="M7" s="9">
        <v>559562627</v>
      </c>
      <c r="N7" s="9">
        <v>569689507</v>
      </c>
      <c r="O7" s="9">
        <v>572592006</v>
      </c>
      <c r="P7" s="9">
        <v>574426370</v>
      </c>
      <c r="Q7" s="9">
        <v>583829113</v>
      </c>
      <c r="R7" s="9"/>
      <c r="S7" s="9"/>
      <c r="T7" s="9"/>
      <c r="U7" s="9"/>
    </row>
    <row r="8" spans="1:21" x14ac:dyDescent="0.25">
      <c r="A8" s="1">
        <v>6</v>
      </c>
      <c r="B8" s="9">
        <v>214785764</v>
      </c>
      <c r="C8" s="9">
        <v>356934884</v>
      </c>
      <c r="D8" s="9">
        <v>419958654</v>
      </c>
      <c r="E8" s="9">
        <v>487570519</v>
      </c>
      <c r="F8" s="9">
        <v>496306710</v>
      </c>
      <c r="G8" s="9">
        <v>511636724</v>
      </c>
      <c r="H8" s="9">
        <v>530797136</v>
      </c>
      <c r="I8" s="9">
        <v>535556491</v>
      </c>
      <c r="J8" s="9">
        <v>539451651</v>
      </c>
      <c r="K8" s="9">
        <v>549549424</v>
      </c>
      <c r="L8" s="9">
        <v>557446033</v>
      </c>
      <c r="M8" s="9">
        <v>558586396</v>
      </c>
      <c r="N8" s="26">
        <v>567653720</v>
      </c>
      <c r="O8" s="22">
        <v>569870337</v>
      </c>
      <c r="P8" s="22">
        <v>575404139</v>
      </c>
      <c r="Q8" s="25">
        <v>579946738</v>
      </c>
      <c r="R8" s="9"/>
      <c r="S8" s="9"/>
      <c r="T8" s="9"/>
      <c r="U8" s="9"/>
    </row>
    <row r="9" spans="1:21" x14ac:dyDescent="0.25">
      <c r="A9" s="1">
        <v>7</v>
      </c>
      <c r="B9" s="9">
        <v>215164407</v>
      </c>
      <c r="C9" s="9">
        <v>281976298</v>
      </c>
      <c r="D9" s="9">
        <v>671623862</v>
      </c>
      <c r="E9" s="9">
        <v>673871668</v>
      </c>
      <c r="F9" s="9">
        <v>674889598</v>
      </c>
      <c r="G9" s="9">
        <v>683746921</v>
      </c>
      <c r="H9" s="9">
        <v>699115700</v>
      </c>
      <c r="I9" s="9">
        <v>704770637</v>
      </c>
      <c r="J9" s="9">
        <v>724044146</v>
      </c>
      <c r="K9" s="9">
        <v>740112927</v>
      </c>
      <c r="L9" s="9">
        <v>746176056</v>
      </c>
      <c r="M9" s="9">
        <v>758623670</v>
      </c>
      <c r="N9" s="26">
        <v>764958407</v>
      </c>
      <c r="O9" s="22">
        <v>769006800</v>
      </c>
      <c r="P9" s="23">
        <v>774221383</v>
      </c>
      <c r="Q9" s="23">
        <v>780333570</v>
      </c>
      <c r="R9" s="9"/>
      <c r="S9" s="9"/>
      <c r="T9" s="9"/>
      <c r="U9" s="9"/>
    </row>
    <row r="10" spans="1:21" x14ac:dyDescent="0.25">
      <c r="A10" s="1">
        <v>8</v>
      </c>
      <c r="B10" s="9">
        <v>674412993</v>
      </c>
      <c r="C10" s="9">
        <v>844173593</v>
      </c>
      <c r="D10" s="9">
        <v>850481633</v>
      </c>
      <c r="E10" s="9">
        <v>861413633</v>
      </c>
      <c r="F10" s="9">
        <v>901088724</v>
      </c>
      <c r="G10" s="9">
        <v>931437967</v>
      </c>
      <c r="H10" s="9">
        <v>935006188</v>
      </c>
      <c r="I10" s="9">
        <v>945391641</v>
      </c>
      <c r="J10" s="9">
        <v>962123704</v>
      </c>
      <c r="K10" s="9">
        <v>979465467</v>
      </c>
      <c r="L10" s="9">
        <v>987339098</v>
      </c>
      <c r="M10" s="9">
        <v>997210593</v>
      </c>
      <c r="N10" s="26">
        <v>1000635319</v>
      </c>
      <c r="O10" s="23">
        <v>1005975283</v>
      </c>
      <c r="P10" s="23">
        <v>1012796734</v>
      </c>
      <c r="Q10" s="23">
        <v>1020792383</v>
      </c>
      <c r="R10" s="9"/>
      <c r="S10" s="9"/>
      <c r="T10" s="9"/>
      <c r="U10" s="9"/>
    </row>
    <row r="11" spans="1:21" x14ac:dyDescent="0.25">
      <c r="A11" s="1">
        <v>9</v>
      </c>
      <c r="B11" s="9">
        <v>497136478</v>
      </c>
      <c r="C11" s="9">
        <v>828336350</v>
      </c>
      <c r="D11" s="9">
        <v>864858119</v>
      </c>
      <c r="E11" s="9">
        <v>903267869</v>
      </c>
      <c r="F11" s="9">
        <v>1303267869</v>
      </c>
      <c r="G11" s="9">
        <v>1344592869</v>
      </c>
      <c r="H11" s="9">
        <v>1344592871</v>
      </c>
      <c r="I11" s="9">
        <v>1474463738</v>
      </c>
      <c r="J11" s="9">
        <v>1529338255</v>
      </c>
      <c r="K11" s="27">
        <v>1534932798</v>
      </c>
      <c r="L11" s="27">
        <v>1555310838</v>
      </c>
      <c r="M11" s="27">
        <v>1637053269</v>
      </c>
      <c r="N11" s="9"/>
      <c r="O11" s="9"/>
      <c r="P11" s="9"/>
      <c r="Q11" s="9"/>
      <c r="R11" s="9"/>
      <c r="S11" s="9"/>
      <c r="T11" s="9"/>
      <c r="U11" s="9"/>
    </row>
    <row r="12" spans="1:21" x14ac:dyDescent="0.25">
      <c r="A12" s="1">
        <v>10</v>
      </c>
      <c r="B12" s="9">
        <v>559290200</v>
      </c>
      <c r="C12" s="9">
        <v>899470471</v>
      </c>
      <c r="D12" s="9">
        <v>905129871</v>
      </c>
      <c r="E12" s="9">
        <v>906029871</v>
      </c>
      <c r="F12" s="9">
        <v>1009621937</v>
      </c>
      <c r="G12" s="9">
        <v>1027378944</v>
      </c>
      <c r="H12" s="9">
        <v>1048868123</v>
      </c>
      <c r="I12" s="9">
        <v>1051821937</v>
      </c>
      <c r="J12" s="9">
        <v>1239075815</v>
      </c>
      <c r="K12" s="22">
        <v>1244723425</v>
      </c>
      <c r="L12" s="22">
        <v>1266637043</v>
      </c>
      <c r="M12" s="23">
        <v>1293293903</v>
      </c>
      <c r="N12" s="9"/>
      <c r="O12" s="9"/>
      <c r="P12" s="9"/>
      <c r="Q12" s="9"/>
      <c r="R12" s="9"/>
      <c r="S12" s="9"/>
      <c r="T12" s="9"/>
      <c r="U12" s="9"/>
    </row>
    <row r="13" spans="1:21" x14ac:dyDescent="0.25">
      <c r="A13" s="1">
        <v>11</v>
      </c>
      <c r="B13" s="9">
        <v>854878764</v>
      </c>
      <c r="C13" s="9">
        <v>919783647</v>
      </c>
      <c r="D13" s="9">
        <v>966206826</v>
      </c>
      <c r="E13" s="9">
        <v>966568380</v>
      </c>
      <c r="F13" s="9">
        <v>967646876</v>
      </c>
      <c r="G13" s="9">
        <v>967924376</v>
      </c>
      <c r="H13" s="9">
        <v>988563553</v>
      </c>
      <c r="I13" s="9">
        <v>1046900105</v>
      </c>
      <c r="J13" s="9">
        <v>1048359834</v>
      </c>
      <c r="K13" s="22">
        <v>1052087606</v>
      </c>
      <c r="L13" s="28">
        <v>1064027270</v>
      </c>
      <c r="M13" s="23">
        <v>1086420129</v>
      </c>
      <c r="N13" s="10"/>
      <c r="O13" s="10"/>
      <c r="P13" s="10"/>
      <c r="Q13" s="10"/>
      <c r="R13" s="10"/>
      <c r="S13" s="10"/>
      <c r="T13" s="10"/>
      <c r="U13" s="10"/>
    </row>
    <row r="14" spans="1:21" x14ac:dyDescent="0.25">
      <c r="A14" s="1">
        <v>12</v>
      </c>
      <c r="B14" s="9">
        <v>736946744</v>
      </c>
      <c r="C14" s="9">
        <v>922140279</v>
      </c>
      <c r="D14" s="9">
        <v>1032061095</v>
      </c>
      <c r="E14" s="9">
        <v>1036678127</v>
      </c>
      <c r="F14" s="9">
        <v>1038210329</v>
      </c>
      <c r="G14" s="9">
        <v>1039049127</v>
      </c>
      <c r="H14" s="9">
        <v>1042816543</v>
      </c>
      <c r="I14" s="9">
        <v>1043093835</v>
      </c>
      <c r="J14" s="9">
        <v>1068913835</v>
      </c>
      <c r="K14" s="25">
        <v>1082749865</v>
      </c>
      <c r="L14" s="28">
        <v>1095037501</v>
      </c>
      <c r="M14" s="23">
        <v>1118082983</v>
      </c>
      <c r="N14" s="10"/>
      <c r="O14" s="10"/>
      <c r="P14" s="10"/>
      <c r="Q14" s="10"/>
      <c r="R14" s="10"/>
      <c r="S14" s="10"/>
      <c r="T14" s="10"/>
      <c r="U14" s="10"/>
    </row>
    <row r="15" spans="1:21" x14ac:dyDescent="0.25">
      <c r="A15" s="1">
        <v>13</v>
      </c>
      <c r="B15" s="9">
        <v>770003504</v>
      </c>
      <c r="C15" s="9">
        <v>1834423211</v>
      </c>
      <c r="D15" s="9">
        <v>1846312726</v>
      </c>
      <c r="E15" s="9">
        <v>1850212042</v>
      </c>
      <c r="F15" s="9">
        <v>1933143729</v>
      </c>
      <c r="G15" s="9">
        <v>1939537086</v>
      </c>
      <c r="H15" s="9">
        <v>1997801832</v>
      </c>
      <c r="I15" s="9">
        <v>2010168998</v>
      </c>
      <c r="J15" s="9"/>
      <c r="K15" s="9"/>
      <c r="L15" s="10"/>
      <c r="M15" s="10"/>
      <c r="N15" s="10"/>
      <c r="O15" s="10"/>
      <c r="P15" s="10"/>
      <c r="Q15" s="10"/>
      <c r="R15" s="10"/>
      <c r="S15" s="10"/>
      <c r="T15" s="10"/>
      <c r="U15" s="10"/>
    </row>
    <row r="16" spans="1:21" x14ac:dyDescent="0.25">
      <c r="A16" s="1">
        <v>14</v>
      </c>
      <c r="B16" s="22">
        <v>553234500</v>
      </c>
      <c r="C16" s="22">
        <v>987665908</v>
      </c>
      <c r="D16" s="22">
        <v>1068979770</v>
      </c>
      <c r="E16" s="22">
        <v>1139093036</v>
      </c>
      <c r="F16" s="22">
        <v>1161437787</v>
      </c>
      <c r="G16" s="22">
        <v>1165497046</v>
      </c>
      <c r="H16" s="22">
        <v>1254015208</v>
      </c>
      <c r="I16" s="25">
        <v>1280107730</v>
      </c>
      <c r="J16" s="9"/>
      <c r="K16" s="9"/>
      <c r="L16" s="10"/>
      <c r="M16" s="10"/>
      <c r="N16" s="10"/>
      <c r="O16" s="10"/>
      <c r="P16" s="10"/>
      <c r="Q16" s="10"/>
      <c r="R16" s="10"/>
      <c r="S16" s="10"/>
      <c r="T16" s="10"/>
      <c r="U16" s="10"/>
    </row>
    <row r="17" spans="1:21" x14ac:dyDescent="0.25">
      <c r="A17" s="1">
        <v>15</v>
      </c>
      <c r="B17" s="22">
        <v>990342181</v>
      </c>
      <c r="C17" s="22">
        <v>1088251709</v>
      </c>
      <c r="D17" s="22">
        <v>1092157959</v>
      </c>
      <c r="E17" s="22">
        <v>1095442959</v>
      </c>
      <c r="F17" s="22">
        <v>1144557486</v>
      </c>
      <c r="G17" s="22">
        <v>1149954455</v>
      </c>
      <c r="H17" s="23">
        <v>1175829285</v>
      </c>
      <c r="I17" s="28">
        <v>1200294979</v>
      </c>
      <c r="J17" s="9"/>
      <c r="K17" s="9"/>
      <c r="L17" s="10"/>
      <c r="M17" s="10"/>
      <c r="N17" s="10"/>
      <c r="O17" s="10"/>
      <c r="P17" s="10"/>
      <c r="Q17" s="10"/>
      <c r="R17" s="10"/>
      <c r="S17" s="10"/>
      <c r="T17" s="10"/>
      <c r="U17" s="10"/>
    </row>
    <row r="18" spans="1:21" x14ac:dyDescent="0.25">
      <c r="A18" s="1">
        <v>16</v>
      </c>
      <c r="B18" s="22">
        <v>540394433</v>
      </c>
      <c r="C18" s="22">
        <v>1064489977</v>
      </c>
      <c r="D18" s="22">
        <v>1312185328</v>
      </c>
      <c r="E18" s="22">
        <v>1335642838</v>
      </c>
      <c r="F18" s="22">
        <v>1336183818</v>
      </c>
      <c r="G18" s="23">
        <v>1353849482</v>
      </c>
      <c r="H18" s="23">
        <v>1384312102</v>
      </c>
      <c r="I18" s="28">
        <v>1413115736</v>
      </c>
      <c r="J18" s="9"/>
      <c r="K18" s="9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1" x14ac:dyDescent="0.25">
      <c r="A19" s="1">
        <v>17</v>
      </c>
      <c r="B19" s="22">
        <v>763436932</v>
      </c>
      <c r="C19" s="22">
        <v>1346727564</v>
      </c>
      <c r="D19" s="22">
        <v>1550713942</v>
      </c>
      <c r="E19" s="22">
        <v>1559409942</v>
      </c>
      <c r="F19" s="22"/>
      <c r="G19" s="22"/>
      <c r="H19" s="22"/>
      <c r="I19" s="22"/>
      <c r="J19" s="9"/>
      <c r="K19" s="9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1" x14ac:dyDescent="0.25">
      <c r="A20" s="1">
        <v>18</v>
      </c>
      <c r="B20" s="22">
        <v>621714098</v>
      </c>
      <c r="C20" s="22">
        <v>1222898207</v>
      </c>
      <c r="D20" s="22">
        <v>1272900399</v>
      </c>
      <c r="E20" s="25">
        <v>1304002136</v>
      </c>
      <c r="F20" s="29"/>
      <c r="G20" s="22"/>
      <c r="H20" s="22"/>
      <c r="I20" s="22"/>
      <c r="J20" s="9"/>
      <c r="K20" s="9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1" x14ac:dyDescent="0.25">
      <c r="A21" s="1">
        <v>19</v>
      </c>
      <c r="B21" s="22">
        <v>1037458408</v>
      </c>
      <c r="C21" s="22">
        <v>1163706095</v>
      </c>
      <c r="D21" s="23">
        <v>1274742156</v>
      </c>
      <c r="E21" s="23">
        <v>1305888894</v>
      </c>
      <c r="F21" s="29"/>
      <c r="G21" s="22"/>
      <c r="H21" s="22"/>
      <c r="I21" s="22"/>
      <c r="J21" s="9"/>
      <c r="K21" s="9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1" x14ac:dyDescent="0.25">
      <c r="A22" s="1">
        <v>20</v>
      </c>
      <c r="B22" s="22">
        <v>216789915</v>
      </c>
      <c r="C22" s="23">
        <v>324705433</v>
      </c>
      <c r="D22" s="23">
        <v>355687493</v>
      </c>
      <c r="E22" s="23">
        <v>364378274</v>
      </c>
      <c r="F22" s="29"/>
      <c r="G22" s="22"/>
      <c r="H22" s="22"/>
      <c r="I22" s="22"/>
      <c r="J22" s="9"/>
      <c r="K22" s="9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1" x14ac:dyDescent="0.25">
      <c r="D23" s="5"/>
      <c r="F23" s="8"/>
      <c r="G23" s="6"/>
    </row>
    <row r="24" spans="1:21" x14ac:dyDescent="0.25">
      <c r="B24" s="90" t="s">
        <v>5</v>
      </c>
      <c r="C24" s="90"/>
      <c r="D24" s="90"/>
      <c r="E24" s="90"/>
      <c r="F24" s="90"/>
      <c r="G24" s="6"/>
    </row>
    <row r="25" spans="1:21" x14ac:dyDescent="0.25">
      <c r="A25" s="88" t="s">
        <v>2</v>
      </c>
      <c r="B25" s="87" t="s">
        <v>3</v>
      </c>
      <c r="C25" s="87"/>
      <c r="D25" s="87"/>
      <c r="E25" s="87"/>
      <c r="F25" s="87"/>
      <c r="G25" s="6"/>
      <c r="H25" s="8"/>
    </row>
    <row r="26" spans="1:21" x14ac:dyDescent="0.25">
      <c r="A26" s="88"/>
      <c r="B26" s="1">
        <v>12</v>
      </c>
      <c r="C26" s="1">
        <v>24</v>
      </c>
      <c r="D26" s="1">
        <v>36</v>
      </c>
      <c r="E26" s="1">
        <v>48</v>
      </c>
      <c r="F26" s="1">
        <v>60</v>
      </c>
      <c r="G26" s="7"/>
    </row>
    <row r="27" spans="1:21" x14ac:dyDescent="0.25">
      <c r="A27" s="1">
        <v>2018</v>
      </c>
      <c r="B27" s="11">
        <f>(SUM(B3:B6)+SUM(C3:C6)+SUM(D3:D6)+SUM(E3:E6))</f>
        <v>8423706172</v>
      </c>
      <c r="C27" s="11">
        <f>(SUM(F3:F6)+SUM(G3:G6)+SUM(H3:H6)+SUM(I3:I6))</f>
        <v>11189324125</v>
      </c>
      <c r="D27" s="11">
        <f>(SUM(J3:J6)+SUM(K3:K6)+SUM(L3:L6)+SUM(M3:M6))</f>
        <v>11662679851</v>
      </c>
      <c r="E27" s="11">
        <f>(SUM(N3:N6)+SUM(O3:O6)+SUM(P3:P6)+SUM(Q3:Q6))</f>
        <v>12016827228</v>
      </c>
      <c r="F27" s="11">
        <f>(SUM(R3:R6)+SUM(S3:S6)+SUM(T3:T6)+SUM(U3:U6))</f>
        <v>12488132767</v>
      </c>
      <c r="H27" s="5"/>
    </row>
    <row r="28" spans="1:21" x14ac:dyDescent="0.25">
      <c r="A28" s="1">
        <v>2019</v>
      </c>
      <c r="B28" s="11">
        <f>(SUM(B7:B10)+SUM(C7:C10)+SUM(D7:D10)+SUM(E7:E10))</f>
        <v>7907287198</v>
      </c>
      <c r="C28" s="11">
        <f>(SUM(F7:F10)+SUM(G7:G10)+SUM(H7:H10)+SUM(I7:I10))</f>
        <v>10581745598</v>
      </c>
      <c r="D28" s="11">
        <f>(SUM(J7:J10)+SUM(K7:K10)+SUM(L7:L10)+SUM(M7:M10))</f>
        <v>11243221000</v>
      </c>
      <c r="E28" s="11">
        <f>(SUM(N7:N10)+SUM(O7:O10)+SUM(P7:P10)+SUM(Q7:Q10))</f>
        <v>11722131809</v>
      </c>
      <c r="F28" s="2"/>
      <c r="H28" s="5"/>
    </row>
    <row r="29" spans="1:21" x14ac:dyDescent="0.25">
      <c r="A29" s="1">
        <v>2020</v>
      </c>
      <c r="B29" s="11">
        <f>(SUM(B11:B14)+SUM(C11:C14)+SUM(D11:D14)+SUM(E11:E14))</f>
        <v>13798783091</v>
      </c>
      <c r="C29" s="11">
        <f>(SUM(F11:F14)+SUM(G11:G14)+SUM(H11:H14)+SUM(I11:I14))</f>
        <v>17738813032</v>
      </c>
      <c r="D29" s="11">
        <f>(SUM(J11:J14)+SUM(K11:K14)+SUM(L11:L14)+SUM(M11:M14))</f>
        <v>19916044369</v>
      </c>
      <c r="E29" s="2"/>
      <c r="F29" s="2"/>
      <c r="H29" s="5"/>
    </row>
    <row r="30" spans="1:21" x14ac:dyDescent="0.25">
      <c r="A30" s="1">
        <v>2021</v>
      </c>
      <c r="B30" s="11">
        <f>(SUM(B15:B18)+SUM(C15:C18)+SUM(D15:D18)+SUM(E15:E18))</f>
        <v>18568832081</v>
      </c>
      <c r="C30" s="11">
        <f>(SUM(F15:F18)+SUM(G15:G18)+SUM(H15:H18)+SUM(I15:I18))</f>
        <v>22899806759</v>
      </c>
      <c r="D30" s="2"/>
      <c r="E30" s="2"/>
      <c r="F30" s="2"/>
      <c r="H30" s="5"/>
    </row>
    <row r="31" spans="1:21" x14ac:dyDescent="0.25">
      <c r="A31" s="1">
        <v>2022</v>
      </c>
      <c r="B31" s="11">
        <f>(SUM(B19:B22)+SUM(C19:C22)+SUM(D19:D22)+SUM(E19:E22))</f>
        <v>15685159888</v>
      </c>
      <c r="C31" s="2"/>
      <c r="D31" s="2"/>
      <c r="E31" s="2"/>
      <c r="F31" s="2"/>
      <c r="H31" s="5"/>
    </row>
    <row r="33" spans="1:22" x14ac:dyDescent="0.25">
      <c r="C33" s="90" t="s">
        <v>6</v>
      </c>
      <c r="D33" s="90"/>
      <c r="E33" s="90"/>
    </row>
    <row r="34" spans="1:22" ht="15.75" customHeight="1" x14ac:dyDescent="0.25">
      <c r="A34" s="89" t="s">
        <v>4</v>
      </c>
      <c r="B34" s="89" t="s">
        <v>0</v>
      </c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</row>
    <row r="35" spans="1:22" x14ac:dyDescent="0.25">
      <c r="A35" s="89"/>
      <c r="B35" s="13">
        <v>1</v>
      </c>
      <c r="C35" s="13">
        <v>2</v>
      </c>
      <c r="D35" s="13">
        <v>3</v>
      </c>
      <c r="E35" s="13">
        <v>4</v>
      </c>
      <c r="F35" s="13">
        <v>5</v>
      </c>
      <c r="G35" s="13">
        <v>6</v>
      </c>
      <c r="H35" s="13">
        <v>7</v>
      </c>
      <c r="I35" s="13">
        <v>8</v>
      </c>
      <c r="J35" s="13">
        <v>9</v>
      </c>
      <c r="K35" s="13">
        <v>10</v>
      </c>
      <c r="L35" s="13">
        <v>11</v>
      </c>
      <c r="M35" s="13">
        <v>12</v>
      </c>
      <c r="N35" s="13">
        <v>13</v>
      </c>
      <c r="O35" s="13">
        <v>14</v>
      </c>
      <c r="P35" s="13">
        <v>15</v>
      </c>
      <c r="Q35" s="13">
        <v>16</v>
      </c>
      <c r="R35" s="13">
        <v>17</v>
      </c>
      <c r="S35" s="13">
        <v>18</v>
      </c>
      <c r="T35" s="13">
        <v>19</v>
      </c>
      <c r="U35" s="13">
        <v>20</v>
      </c>
    </row>
    <row r="36" spans="1:22" x14ac:dyDescent="0.25">
      <c r="A36" s="14">
        <v>1</v>
      </c>
      <c r="B36" s="16">
        <v>929697246</v>
      </c>
      <c r="C36" s="16">
        <v>931197246</v>
      </c>
      <c r="D36" s="16">
        <v>938136128</v>
      </c>
      <c r="E36" s="16">
        <v>962218920</v>
      </c>
      <c r="F36" s="20">
        <v>1054520727</v>
      </c>
      <c r="G36" s="16">
        <v>1120507600</v>
      </c>
      <c r="H36" s="16">
        <v>1124803501</v>
      </c>
      <c r="I36" s="16">
        <v>1126796869</v>
      </c>
      <c r="J36" s="16">
        <v>1137282862</v>
      </c>
      <c r="K36" s="16">
        <v>1162898834</v>
      </c>
      <c r="L36" s="16">
        <v>1168524269</v>
      </c>
      <c r="M36" s="16">
        <v>1172677545</v>
      </c>
      <c r="N36" s="17">
        <v>1176702746</v>
      </c>
      <c r="O36" s="17">
        <v>1186584003</v>
      </c>
      <c r="P36" s="18">
        <v>1187739355</v>
      </c>
      <c r="Q36" s="17">
        <v>1195762323</v>
      </c>
      <c r="R36" s="17">
        <v>1200247327</v>
      </c>
      <c r="S36" s="17">
        <v>1203350236</v>
      </c>
      <c r="T36" s="17">
        <v>1207481498</v>
      </c>
      <c r="U36" s="17">
        <v>1210895656</v>
      </c>
    </row>
    <row r="37" spans="1:22" x14ac:dyDescent="0.25">
      <c r="A37" s="14">
        <v>2</v>
      </c>
      <c r="B37" s="16">
        <v>477612295</v>
      </c>
      <c r="C37" s="16">
        <v>495006806</v>
      </c>
      <c r="D37" s="16">
        <v>505244406</v>
      </c>
      <c r="E37" s="16">
        <v>505244406</v>
      </c>
      <c r="F37" s="21">
        <v>505844906</v>
      </c>
      <c r="G37" s="16">
        <v>507899181</v>
      </c>
      <c r="H37" s="16">
        <v>524260231</v>
      </c>
      <c r="I37" s="16">
        <v>528246150</v>
      </c>
      <c r="J37" s="16">
        <v>531166726</v>
      </c>
      <c r="K37" s="16">
        <v>536252774</v>
      </c>
      <c r="L37" s="16">
        <v>552357488</v>
      </c>
      <c r="M37" s="16">
        <v>558570996</v>
      </c>
      <c r="N37" s="17">
        <v>562396335</v>
      </c>
      <c r="O37" s="17">
        <v>564541012</v>
      </c>
      <c r="P37" s="19">
        <v>592177612</v>
      </c>
      <c r="Q37" s="17">
        <v>599098571</v>
      </c>
      <c r="R37" s="17">
        <v>618197615</v>
      </c>
      <c r="S37" s="17">
        <v>620013154</v>
      </c>
      <c r="T37" s="17">
        <v>621686046</v>
      </c>
      <c r="U37" s="17">
        <v>623443865</v>
      </c>
    </row>
    <row r="38" spans="1:22" x14ac:dyDescent="0.25">
      <c r="A38" s="14">
        <v>3</v>
      </c>
      <c r="B38" s="16">
        <v>372664308</v>
      </c>
      <c r="C38" s="16">
        <v>394317986</v>
      </c>
      <c r="D38" s="16">
        <v>394822668</v>
      </c>
      <c r="E38" s="16">
        <v>395567988</v>
      </c>
      <c r="F38" s="21">
        <v>395767989</v>
      </c>
      <c r="G38" s="16">
        <v>416654672</v>
      </c>
      <c r="H38" s="16">
        <v>427171956</v>
      </c>
      <c r="I38" s="16">
        <v>443309266</v>
      </c>
      <c r="J38" s="16">
        <v>444155147</v>
      </c>
      <c r="K38" s="16">
        <v>467803154</v>
      </c>
      <c r="L38" s="16">
        <v>478849480</v>
      </c>
      <c r="M38" s="16">
        <v>483548664</v>
      </c>
      <c r="N38" s="17">
        <v>488736967</v>
      </c>
      <c r="O38" s="17">
        <v>491541314</v>
      </c>
      <c r="P38" s="19">
        <v>493512179</v>
      </c>
      <c r="Q38" s="17">
        <v>503409742</v>
      </c>
      <c r="R38" s="17">
        <v>507869569</v>
      </c>
      <c r="S38" s="17">
        <v>513482709</v>
      </c>
      <c r="T38" s="17">
        <v>515117234</v>
      </c>
      <c r="U38" s="17">
        <v>516573730</v>
      </c>
    </row>
    <row r="39" spans="1:22" x14ac:dyDescent="0.25">
      <c r="A39" s="14">
        <v>4</v>
      </c>
      <c r="B39" s="16">
        <v>618056324</v>
      </c>
      <c r="C39" s="16">
        <v>670548429</v>
      </c>
      <c r="D39" s="16">
        <v>686782719</v>
      </c>
      <c r="E39" s="16">
        <v>752397324</v>
      </c>
      <c r="F39" s="21">
        <v>824610650</v>
      </c>
      <c r="G39" s="16">
        <v>826419120</v>
      </c>
      <c r="H39" s="16">
        <v>835745216</v>
      </c>
      <c r="I39" s="16">
        <v>840479013</v>
      </c>
      <c r="J39" s="16">
        <v>842328562</v>
      </c>
      <c r="K39" s="16">
        <v>856327128</v>
      </c>
      <c r="L39" s="16">
        <v>874353901</v>
      </c>
      <c r="M39" s="16">
        <v>884042173</v>
      </c>
      <c r="N39" s="17">
        <v>894182663</v>
      </c>
      <c r="O39" s="17">
        <v>902701162</v>
      </c>
      <c r="P39" s="19">
        <v>915450628</v>
      </c>
      <c r="Q39" s="17">
        <v>917223663</v>
      </c>
      <c r="R39" s="17">
        <v>918013059</v>
      </c>
      <c r="S39" s="17">
        <v>922169047</v>
      </c>
      <c r="T39" s="17">
        <v>925104508</v>
      </c>
      <c r="U39" s="17">
        <v>927720244</v>
      </c>
    </row>
    <row r="40" spans="1:22" x14ac:dyDescent="0.25">
      <c r="A40" s="14">
        <v>5</v>
      </c>
      <c r="B40" s="16">
        <v>357086112</v>
      </c>
      <c r="C40" s="16">
        <v>384353786</v>
      </c>
      <c r="D40" s="16">
        <v>535653786</v>
      </c>
      <c r="E40" s="16">
        <v>539055386</v>
      </c>
      <c r="F40" s="21">
        <v>539905386</v>
      </c>
      <c r="G40" s="16">
        <v>549101106</v>
      </c>
      <c r="H40" s="16">
        <v>559684598</v>
      </c>
      <c r="I40" s="16">
        <v>561792428</v>
      </c>
      <c r="J40" s="17">
        <v>562267305</v>
      </c>
      <c r="K40" s="17">
        <v>584708305</v>
      </c>
      <c r="L40" s="17">
        <v>590803745</v>
      </c>
      <c r="M40" s="17">
        <v>592266456</v>
      </c>
      <c r="N40" s="17">
        <v>608399160</v>
      </c>
      <c r="O40" s="17">
        <v>611060556</v>
      </c>
      <c r="P40" s="19">
        <v>616408271</v>
      </c>
      <c r="Q40" s="17">
        <v>627740780</v>
      </c>
      <c r="R40" s="14"/>
      <c r="S40" s="14"/>
      <c r="T40" s="14"/>
      <c r="U40" s="14"/>
    </row>
    <row r="41" spans="1:22" x14ac:dyDescent="0.25">
      <c r="A41" s="14">
        <v>6</v>
      </c>
      <c r="B41" s="16">
        <v>302051370</v>
      </c>
      <c r="C41" s="16">
        <v>424106749</v>
      </c>
      <c r="D41" s="16">
        <v>424546749</v>
      </c>
      <c r="E41" s="16">
        <v>440433004</v>
      </c>
      <c r="F41" s="21">
        <v>467659582</v>
      </c>
      <c r="G41" s="16">
        <v>468826459</v>
      </c>
      <c r="H41" s="16">
        <v>494485446</v>
      </c>
      <c r="I41" s="16">
        <v>511608749</v>
      </c>
      <c r="J41" s="17">
        <v>512865010</v>
      </c>
      <c r="K41" s="17">
        <v>531889198</v>
      </c>
      <c r="L41" s="17">
        <v>536907326</v>
      </c>
      <c r="M41" s="17">
        <v>538367908</v>
      </c>
      <c r="N41" s="17">
        <v>539797956</v>
      </c>
      <c r="O41" s="17">
        <v>552349826</v>
      </c>
      <c r="P41" s="19">
        <v>566473577</v>
      </c>
      <c r="Q41" s="17">
        <v>572122556</v>
      </c>
      <c r="R41" s="14"/>
      <c r="S41" s="14"/>
      <c r="T41" s="14"/>
      <c r="U41" s="14"/>
    </row>
    <row r="42" spans="1:22" x14ac:dyDescent="0.25">
      <c r="A42" s="14">
        <v>7</v>
      </c>
      <c r="B42" s="16">
        <v>355340379</v>
      </c>
      <c r="C42" s="16">
        <v>404376298</v>
      </c>
      <c r="D42" s="16">
        <v>417976298</v>
      </c>
      <c r="E42" s="16">
        <v>417976298</v>
      </c>
      <c r="F42" s="21">
        <v>417976298</v>
      </c>
      <c r="G42" s="16">
        <v>417976298</v>
      </c>
      <c r="H42" s="16">
        <v>455074860</v>
      </c>
      <c r="I42" s="16">
        <v>457982684</v>
      </c>
      <c r="J42" s="17">
        <v>459665868</v>
      </c>
      <c r="K42" s="17">
        <v>466151449</v>
      </c>
      <c r="L42" s="17">
        <v>476636934</v>
      </c>
      <c r="M42" s="17">
        <v>500815125</v>
      </c>
      <c r="N42" s="17">
        <v>518197484</v>
      </c>
      <c r="O42" s="17">
        <v>542490050</v>
      </c>
      <c r="P42" s="19">
        <v>550419922</v>
      </c>
      <c r="Q42" s="17">
        <v>555908811</v>
      </c>
      <c r="R42" s="14"/>
      <c r="S42" s="14"/>
      <c r="T42" s="14"/>
      <c r="U42" s="14"/>
    </row>
    <row r="43" spans="1:22" x14ac:dyDescent="0.25">
      <c r="A43" s="14">
        <v>8</v>
      </c>
      <c r="B43" s="16">
        <v>901088724</v>
      </c>
      <c r="C43" s="16">
        <v>903436624</v>
      </c>
      <c r="D43" s="16">
        <v>905184584</v>
      </c>
      <c r="E43" s="16">
        <v>907578956</v>
      </c>
      <c r="F43" s="20">
        <v>1038363645</v>
      </c>
      <c r="G43" s="16">
        <v>1044885749</v>
      </c>
      <c r="H43" s="16">
        <v>1048617956</v>
      </c>
      <c r="I43" s="16">
        <v>1059092012</v>
      </c>
      <c r="J43" s="17">
        <v>1068993741</v>
      </c>
      <c r="K43" s="17">
        <v>1071583675</v>
      </c>
      <c r="L43" s="17">
        <v>1113982744</v>
      </c>
      <c r="M43" s="17">
        <v>1120625003</v>
      </c>
      <c r="N43" s="17">
        <v>1121403842</v>
      </c>
      <c r="O43" s="17">
        <v>1136123834</v>
      </c>
      <c r="P43" s="18">
        <v>1152731173</v>
      </c>
      <c r="Q43" s="17">
        <v>1164226421</v>
      </c>
      <c r="R43" s="14"/>
      <c r="S43" s="14"/>
      <c r="T43" s="14"/>
      <c r="U43" s="14"/>
    </row>
    <row r="44" spans="1:22" x14ac:dyDescent="0.25">
      <c r="A44" s="14">
        <v>9</v>
      </c>
      <c r="B44" s="16">
        <v>1104796740</v>
      </c>
      <c r="C44" s="16">
        <v>1190010969</v>
      </c>
      <c r="D44" s="16">
        <v>1335521576</v>
      </c>
      <c r="E44" s="16">
        <v>1344592871</v>
      </c>
      <c r="F44" s="20">
        <v>1370988719</v>
      </c>
      <c r="G44" s="16">
        <v>1583960969</v>
      </c>
      <c r="H44" s="16">
        <v>1593164619</v>
      </c>
      <c r="I44" s="16">
        <v>1605425045</v>
      </c>
      <c r="J44" s="17">
        <v>1612196129</v>
      </c>
      <c r="K44" s="17">
        <v>1632223973</v>
      </c>
      <c r="L44" s="17">
        <v>1677905224</v>
      </c>
      <c r="M44" s="17">
        <v>1685716708</v>
      </c>
      <c r="N44" s="14"/>
      <c r="O44" s="14"/>
      <c r="P44" s="15"/>
      <c r="Q44" s="14"/>
      <c r="R44" s="14"/>
      <c r="S44" s="14"/>
      <c r="T44" s="14"/>
      <c r="U44" s="14"/>
    </row>
    <row r="45" spans="1:22" x14ac:dyDescent="0.25">
      <c r="A45" s="14">
        <v>10</v>
      </c>
      <c r="B45" s="16">
        <v>952048630</v>
      </c>
      <c r="C45" s="16">
        <v>1009621937</v>
      </c>
      <c r="D45" s="16">
        <v>1163279361</v>
      </c>
      <c r="E45" s="16">
        <v>1163669361</v>
      </c>
      <c r="F45" s="20">
        <v>1167761427</v>
      </c>
      <c r="G45" s="16">
        <v>1684669474</v>
      </c>
      <c r="H45" s="16">
        <v>1710500366</v>
      </c>
      <c r="I45" s="16">
        <v>1721625140</v>
      </c>
      <c r="J45" s="17">
        <v>1736767011</v>
      </c>
      <c r="K45" s="17">
        <v>1781396996</v>
      </c>
      <c r="L45" s="17">
        <v>1783660540</v>
      </c>
      <c r="M45" s="17">
        <v>1799493003</v>
      </c>
      <c r="N45" s="14"/>
      <c r="O45" s="14"/>
      <c r="P45" s="15"/>
      <c r="Q45" s="14"/>
      <c r="R45" s="14"/>
      <c r="S45" s="14"/>
      <c r="T45" s="14"/>
      <c r="U45" s="14"/>
      <c r="V45" s="5"/>
    </row>
    <row r="46" spans="1:22" x14ac:dyDescent="0.25">
      <c r="A46" s="14">
        <v>11</v>
      </c>
      <c r="B46" s="16">
        <v>966206826</v>
      </c>
      <c r="C46" s="16">
        <v>1352716877</v>
      </c>
      <c r="D46" s="16">
        <v>1352994377</v>
      </c>
      <c r="E46" s="16">
        <v>1372342880</v>
      </c>
      <c r="F46" s="20">
        <v>1549300596</v>
      </c>
      <c r="G46" s="16">
        <v>1600056325</v>
      </c>
      <c r="H46" s="16">
        <v>1622326281</v>
      </c>
      <c r="I46" s="16">
        <v>1623713063</v>
      </c>
      <c r="J46" s="17">
        <v>1647976571</v>
      </c>
      <c r="K46" s="17">
        <v>1648379767</v>
      </c>
      <c r="L46" s="17">
        <v>1677888131</v>
      </c>
      <c r="M46" s="17">
        <v>1692781717</v>
      </c>
      <c r="N46" s="14"/>
      <c r="O46" s="14"/>
      <c r="P46" s="15"/>
      <c r="Q46" s="14"/>
      <c r="R46" s="14"/>
      <c r="S46" s="14"/>
      <c r="T46" s="14"/>
      <c r="U46" s="14"/>
    </row>
    <row r="47" spans="1:22" x14ac:dyDescent="0.25">
      <c r="A47" s="14">
        <v>12</v>
      </c>
      <c r="B47" s="16">
        <v>1050350349</v>
      </c>
      <c r="C47" s="16">
        <v>1055347835</v>
      </c>
      <c r="D47" s="16">
        <v>1184486590</v>
      </c>
      <c r="E47" s="16">
        <v>1184486590</v>
      </c>
      <c r="F47" s="20">
        <v>1189797835</v>
      </c>
      <c r="G47" s="16">
        <v>1190652835</v>
      </c>
      <c r="H47" s="16">
        <v>1219092036</v>
      </c>
      <c r="I47" s="16">
        <v>1229856589</v>
      </c>
      <c r="J47" s="17">
        <v>1255405155</v>
      </c>
      <c r="K47" s="17">
        <v>1277282714</v>
      </c>
      <c r="L47" s="17">
        <v>1300147908</v>
      </c>
      <c r="M47" s="17">
        <v>1311688525</v>
      </c>
      <c r="N47" s="14"/>
      <c r="O47" s="14"/>
      <c r="P47" s="15"/>
      <c r="Q47" s="14"/>
      <c r="R47" s="14"/>
      <c r="S47" s="14"/>
      <c r="T47" s="14"/>
      <c r="U47" s="14"/>
    </row>
    <row r="48" spans="1:22" x14ac:dyDescent="0.25">
      <c r="A48" s="14">
        <v>13</v>
      </c>
      <c r="B48" s="16">
        <v>2005930460</v>
      </c>
      <c r="C48" s="16">
        <v>2012323817</v>
      </c>
      <c r="D48" s="16">
        <v>2012323817</v>
      </c>
      <c r="E48" s="16">
        <v>2028573211</v>
      </c>
      <c r="F48" s="18">
        <v>2071834256</v>
      </c>
      <c r="G48" s="17">
        <v>2155608994</v>
      </c>
      <c r="H48" s="17">
        <v>2418512144</v>
      </c>
      <c r="I48" s="17">
        <v>3053199126</v>
      </c>
      <c r="J48" s="14"/>
      <c r="K48" s="14"/>
      <c r="L48" s="14"/>
      <c r="M48" s="14"/>
      <c r="N48" s="14"/>
      <c r="O48" s="14"/>
      <c r="P48" s="15"/>
      <c r="Q48" s="14"/>
      <c r="R48" s="14"/>
      <c r="S48" s="14"/>
      <c r="T48" s="14"/>
      <c r="U48" s="14"/>
    </row>
    <row r="49" spans="1:21" x14ac:dyDescent="0.25">
      <c r="A49" s="14">
        <v>14</v>
      </c>
      <c r="B49" s="16">
        <v>1080123927</v>
      </c>
      <c r="C49" s="16">
        <v>1080123927</v>
      </c>
      <c r="D49" s="16">
        <v>1093013960</v>
      </c>
      <c r="E49" s="16">
        <v>1210119805</v>
      </c>
      <c r="F49" s="18">
        <v>1358327064</v>
      </c>
      <c r="G49" s="17">
        <v>1466246567</v>
      </c>
      <c r="H49" s="17">
        <v>1467916729</v>
      </c>
      <c r="I49" s="17">
        <v>1544242969</v>
      </c>
      <c r="J49" s="14"/>
      <c r="K49" s="14"/>
      <c r="L49" s="14"/>
      <c r="M49" s="14"/>
      <c r="N49" s="14"/>
      <c r="O49" s="14"/>
      <c r="P49" s="15"/>
      <c r="Q49" s="14"/>
      <c r="R49" s="14"/>
      <c r="S49" s="14"/>
      <c r="T49" s="14"/>
      <c r="U49" s="14"/>
    </row>
    <row r="50" spans="1:21" x14ac:dyDescent="0.25">
      <c r="A50" s="14">
        <v>15</v>
      </c>
      <c r="B50" s="16">
        <v>1145027486</v>
      </c>
      <c r="C50" s="16">
        <v>1150204455</v>
      </c>
      <c r="D50" s="16">
        <v>1512501294</v>
      </c>
      <c r="E50" s="16">
        <v>1512836032</v>
      </c>
      <c r="F50" s="18">
        <v>1522100045</v>
      </c>
      <c r="G50" s="17">
        <v>1883219157</v>
      </c>
      <c r="H50" s="17">
        <v>1941831093</v>
      </c>
      <c r="I50" s="17">
        <v>2042799127</v>
      </c>
      <c r="J50" s="14"/>
      <c r="K50" s="14"/>
      <c r="L50" s="14"/>
      <c r="M50" s="14"/>
      <c r="N50" s="14"/>
      <c r="O50" s="14"/>
      <c r="P50" s="15"/>
      <c r="Q50" s="14"/>
      <c r="R50" s="14"/>
      <c r="S50" s="14"/>
      <c r="T50" s="14"/>
      <c r="U50" s="14"/>
    </row>
    <row r="51" spans="1:21" x14ac:dyDescent="0.25">
      <c r="A51" s="14">
        <v>16</v>
      </c>
      <c r="B51" s="16">
        <v>1235548978</v>
      </c>
      <c r="C51" s="16">
        <v>1336183818</v>
      </c>
      <c r="D51" s="16">
        <v>1458911360</v>
      </c>
      <c r="E51" s="16">
        <v>1491949512</v>
      </c>
      <c r="F51" s="18">
        <v>1664879557</v>
      </c>
      <c r="G51" s="17">
        <v>1820011671</v>
      </c>
      <c r="H51" s="17">
        <v>1876656384</v>
      </c>
      <c r="I51" s="17">
        <v>1974235574</v>
      </c>
      <c r="J51" s="14"/>
      <c r="K51" s="14"/>
      <c r="L51" s="14"/>
      <c r="M51" s="14"/>
      <c r="N51" s="14"/>
      <c r="O51" s="14"/>
      <c r="P51" s="15"/>
      <c r="Q51" s="14"/>
      <c r="R51" s="14"/>
      <c r="S51" s="14"/>
      <c r="T51" s="14"/>
      <c r="U51" s="14"/>
    </row>
    <row r="52" spans="1:21" x14ac:dyDescent="0.25">
      <c r="A52" s="14">
        <v>17</v>
      </c>
      <c r="B52" s="17">
        <v>1339786118</v>
      </c>
      <c r="C52" s="17">
        <v>1566900942</v>
      </c>
      <c r="D52" s="17">
        <v>1621641263</v>
      </c>
      <c r="E52" s="17">
        <v>1638882865</v>
      </c>
      <c r="F52" s="15"/>
      <c r="G52" s="14"/>
      <c r="H52" s="14"/>
      <c r="I52" s="14"/>
      <c r="J52" s="14"/>
      <c r="K52" s="14"/>
      <c r="L52" s="14"/>
      <c r="M52" s="14"/>
      <c r="N52" s="14"/>
      <c r="O52" s="14"/>
      <c r="P52" s="15"/>
      <c r="Q52" s="14"/>
      <c r="R52" s="14"/>
      <c r="S52" s="14"/>
      <c r="T52" s="14"/>
      <c r="U52" s="14"/>
    </row>
    <row r="53" spans="1:21" x14ac:dyDescent="0.25">
      <c r="A53" s="14">
        <v>18</v>
      </c>
      <c r="B53" s="17">
        <v>1393923389</v>
      </c>
      <c r="C53" s="17">
        <v>1718318469</v>
      </c>
      <c r="D53" s="17">
        <v>1892455701</v>
      </c>
      <c r="E53" s="17">
        <v>1927504814</v>
      </c>
      <c r="F53" s="15"/>
      <c r="G53" s="14"/>
      <c r="H53" s="14"/>
      <c r="I53" s="14"/>
      <c r="J53" s="14"/>
      <c r="K53" s="14"/>
      <c r="L53" s="14"/>
      <c r="M53" s="14"/>
      <c r="N53" s="14"/>
      <c r="O53" s="14"/>
      <c r="P53" s="15"/>
      <c r="Q53" s="14"/>
      <c r="R53" s="14"/>
      <c r="S53" s="14"/>
      <c r="T53" s="14"/>
      <c r="U53" s="14"/>
    </row>
    <row r="54" spans="1:21" x14ac:dyDescent="0.25">
      <c r="A54" s="14">
        <v>19</v>
      </c>
      <c r="B54" s="17">
        <v>1354282954</v>
      </c>
      <c r="C54" s="17">
        <v>1640499265</v>
      </c>
      <c r="D54" s="17">
        <v>1763577307</v>
      </c>
      <c r="E54" s="17">
        <v>1796239535</v>
      </c>
      <c r="F54" s="15"/>
      <c r="G54" s="14"/>
      <c r="H54" s="14"/>
      <c r="I54" s="14"/>
      <c r="J54" s="14"/>
      <c r="K54" s="14"/>
      <c r="L54" s="14"/>
      <c r="M54" s="14"/>
      <c r="N54" s="14"/>
      <c r="O54" s="14"/>
      <c r="P54" s="15"/>
      <c r="Q54" s="14"/>
      <c r="R54" s="14"/>
      <c r="S54" s="14"/>
      <c r="T54" s="14"/>
      <c r="U54" s="14"/>
    </row>
    <row r="55" spans="1:21" x14ac:dyDescent="0.25">
      <c r="A55" s="14">
        <v>20</v>
      </c>
      <c r="B55" s="17">
        <v>1072509178</v>
      </c>
      <c r="C55" s="17">
        <v>1178792376</v>
      </c>
      <c r="D55" s="17">
        <v>1267230975</v>
      </c>
      <c r="E55" s="17">
        <v>1290700651</v>
      </c>
      <c r="F55" s="15"/>
      <c r="G55" s="14"/>
      <c r="H55" s="14"/>
      <c r="I55" s="14"/>
      <c r="J55" s="14"/>
      <c r="K55" s="14"/>
      <c r="L55" s="14"/>
      <c r="M55" s="14"/>
      <c r="N55" s="14"/>
      <c r="O55" s="14"/>
      <c r="P55" s="15"/>
      <c r="Q55" s="14"/>
      <c r="R55" s="14"/>
      <c r="S55" s="14"/>
      <c r="T55" s="14"/>
      <c r="U55" s="14"/>
    </row>
    <row r="58" spans="1:21" x14ac:dyDescent="0.25">
      <c r="B58" s="90" t="s">
        <v>6</v>
      </c>
      <c r="C58" s="90"/>
      <c r="D58" s="90"/>
      <c r="E58" s="90"/>
      <c r="F58" s="90"/>
    </row>
    <row r="59" spans="1:21" x14ac:dyDescent="0.25">
      <c r="A59" s="88" t="s">
        <v>2</v>
      </c>
      <c r="B59" s="87" t="s">
        <v>3</v>
      </c>
      <c r="C59" s="87"/>
      <c r="D59" s="87"/>
      <c r="E59" s="87"/>
      <c r="F59" s="87"/>
    </row>
    <row r="60" spans="1:21" x14ac:dyDescent="0.25">
      <c r="A60" s="88"/>
      <c r="B60" s="12">
        <v>1</v>
      </c>
      <c r="C60" s="12">
        <v>2</v>
      </c>
      <c r="D60" s="12">
        <v>3</v>
      </c>
      <c r="E60" s="12">
        <v>4</v>
      </c>
      <c r="F60" s="12">
        <v>5</v>
      </c>
    </row>
    <row r="61" spans="1:21" x14ac:dyDescent="0.25">
      <c r="A61" s="12">
        <v>1</v>
      </c>
      <c r="B61" s="11">
        <f>(SUM(B36:B39)+SUM(C36:C39)+SUM(D36:D39)+SUM(E36:E39))</f>
        <v>10029515199</v>
      </c>
      <c r="C61" s="11">
        <f>(SUM(F36:F39)+SUM(G36:G39)+SUM(H36:H39)+SUM(I36:I39))</f>
        <v>11503037047</v>
      </c>
      <c r="D61" s="11">
        <f>(SUM(J36:J39)+SUM(K36:K39)+SUM(L36:L39)+SUM(M36:M39))</f>
        <v>12151139703</v>
      </c>
      <c r="E61" s="11">
        <f>(SUM(N36:N39)+SUM(O36:O39)+SUM(P36:P39)+SUM(Q36:Q39))</f>
        <v>12671760275</v>
      </c>
      <c r="F61" s="11">
        <f>(SUM(R36:R39)+SUM(S36:S39)+SUM(T36:T39)+SUM(U36:U39))</f>
        <v>13051365497</v>
      </c>
    </row>
    <row r="62" spans="1:21" x14ac:dyDescent="0.25">
      <c r="A62" s="12">
        <v>2</v>
      </c>
      <c r="B62" s="11">
        <f>(SUM(B40:B43)+SUM(C40:C43)+SUM(D40:D43)+SUM(E40:E43))</f>
        <v>8620245103</v>
      </c>
      <c r="C62" s="11">
        <f>(SUM(F40:F43)+SUM(G40:G43)+SUM(H40:H43)+SUM(I40:I43))</f>
        <v>10093033256</v>
      </c>
      <c r="D62" s="11">
        <f>(SUM(J40:J43)+SUM(K40:K43)+SUM(L40:L43)+SUM(M40:M43))</f>
        <v>10728529792</v>
      </c>
      <c r="E62" s="11">
        <f>(SUM(N40:N43)+SUM(O40:O43)+SUM(P40:P43)+SUM(Q40:Q43))</f>
        <v>11435854219</v>
      </c>
      <c r="F62" s="2"/>
    </row>
    <row r="63" spans="1:21" x14ac:dyDescent="0.25">
      <c r="A63" s="12">
        <v>3</v>
      </c>
      <c r="B63" s="11">
        <f>(SUM(B44:B47)+SUM(C44:C47)+SUM(D44:D47)+SUM(E44:E47))</f>
        <v>18782473769</v>
      </c>
      <c r="C63" s="11">
        <f>(SUM(F44:F47)+SUM(G44:G47)+SUM(H44:H47)+SUM(I44:I47))</f>
        <v>23662891319</v>
      </c>
      <c r="D63" s="11">
        <f>(SUM(J44:J47)+SUM(K44:K47)+SUM(L44:L47)+SUM(M44:M47))</f>
        <v>25520910072</v>
      </c>
      <c r="E63" s="2"/>
      <c r="F63" s="2"/>
    </row>
    <row r="64" spans="1:21" x14ac:dyDescent="0.25">
      <c r="A64" s="12">
        <v>4</v>
      </c>
      <c r="B64" s="11">
        <f>(SUM(B48:B51)+SUM(C48:C51)+SUM(D48:D51)+SUM(E48:E51))</f>
        <v>23365695859</v>
      </c>
      <c r="C64" s="11">
        <f>(SUM(F48:F51)+SUM(G48:G51)+SUM(H48:H51)+SUM(I48:I51))</f>
        <v>30261620457</v>
      </c>
      <c r="D64" s="2"/>
      <c r="E64" s="2"/>
      <c r="F64" s="2"/>
    </row>
    <row r="65" spans="1:6" x14ac:dyDescent="0.25">
      <c r="A65" s="12">
        <v>5</v>
      </c>
      <c r="B65" s="11">
        <f>(SUM(B52:B55)+SUM(C52:C55)+SUM(D52:D55)+SUM(E52:E55))</f>
        <v>24463245802</v>
      </c>
      <c r="C65" s="2"/>
      <c r="D65" s="2"/>
      <c r="E65" s="2"/>
      <c r="F65" s="2"/>
    </row>
  </sheetData>
  <mergeCells count="11">
    <mergeCell ref="A59:A60"/>
    <mergeCell ref="B59:F59"/>
    <mergeCell ref="B58:F58"/>
    <mergeCell ref="A25:A26"/>
    <mergeCell ref="B25:F25"/>
    <mergeCell ref="B1:U1"/>
    <mergeCell ref="A1:A2"/>
    <mergeCell ref="A34:A35"/>
    <mergeCell ref="B34:U34"/>
    <mergeCell ref="B24:F24"/>
    <mergeCell ref="C33:E3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0"/>
  <sheetViews>
    <sheetView tabSelected="1" topLeftCell="A98" zoomScale="90" zoomScaleNormal="90" workbookViewId="0">
      <selection activeCell="F125" sqref="F125"/>
    </sheetView>
  </sheetViews>
  <sheetFormatPr defaultRowHeight="15" x14ac:dyDescent="0.25"/>
  <cols>
    <col min="1" max="1" width="12.28515625" customWidth="1"/>
    <col min="2" max="2" width="19.42578125" customWidth="1"/>
    <col min="3" max="3" width="17" customWidth="1"/>
    <col min="4" max="4" width="17.7109375" customWidth="1"/>
    <col min="5" max="5" width="18.5703125" customWidth="1"/>
    <col min="6" max="6" width="22.5703125" customWidth="1"/>
    <col min="7" max="7" width="16" customWidth="1"/>
    <col min="8" max="8" width="15.85546875" customWidth="1"/>
    <col min="9" max="9" width="20.7109375" customWidth="1"/>
    <col min="10" max="10" width="21.85546875" customWidth="1"/>
    <col min="11" max="11" width="18.42578125" customWidth="1"/>
    <col min="12" max="13" width="22.42578125" customWidth="1"/>
    <col min="14" max="14" width="19" customWidth="1"/>
    <col min="15" max="15" width="16" customWidth="1"/>
    <col min="16" max="16" width="17.140625" customWidth="1"/>
    <col min="17" max="17" width="16.42578125" customWidth="1"/>
    <col min="18" max="18" width="19.85546875" customWidth="1"/>
    <col min="19" max="19" width="17.28515625" customWidth="1"/>
    <col min="20" max="20" width="19" customWidth="1"/>
    <col min="21" max="21" width="18.140625" customWidth="1"/>
    <col min="22" max="22" width="17" customWidth="1"/>
    <col min="25" max="25" width="16.85546875" customWidth="1"/>
    <col min="26" max="26" width="20.42578125" customWidth="1"/>
    <col min="27" max="27" width="18.5703125" customWidth="1"/>
    <col min="28" max="28" width="18.42578125" customWidth="1"/>
    <col min="29" max="29" width="20.5703125" customWidth="1"/>
  </cols>
  <sheetData>
    <row r="1" spans="1:29" x14ac:dyDescent="0.25">
      <c r="A1" s="101" t="s">
        <v>24</v>
      </c>
      <c r="B1" s="101"/>
      <c r="C1" s="101"/>
      <c r="D1" s="101"/>
      <c r="E1" s="101"/>
      <c r="F1" s="101"/>
      <c r="I1" s="101" t="s">
        <v>25</v>
      </c>
      <c r="J1" s="101"/>
      <c r="K1" s="101"/>
      <c r="L1" s="101"/>
      <c r="M1" s="101"/>
      <c r="N1" s="101"/>
    </row>
    <row r="2" spans="1:29" ht="15" customHeight="1" x14ac:dyDescent="0.25">
      <c r="A2" s="98" t="s">
        <v>2</v>
      </c>
      <c r="B2" s="100" t="s">
        <v>3</v>
      </c>
      <c r="C2" s="100"/>
      <c r="D2" s="100"/>
      <c r="E2" s="100"/>
      <c r="F2" s="100"/>
      <c r="I2" s="98" t="s">
        <v>2</v>
      </c>
      <c r="J2" s="100" t="s">
        <v>3</v>
      </c>
      <c r="K2" s="100"/>
      <c r="L2" s="100"/>
      <c r="M2" s="100"/>
      <c r="N2" s="100"/>
    </row>
    <row r="3" spans="1:29" x14ac:dyDescent="0.25">
      <c r="A3" s="98"/>
      <c r="B3" s="30">
        <v>1</v>
      </c>
      <c r="C3" s="30">
        <v>2</v>
      </c>
      <c r="D3" s="30">
        <v>3</v>
      </c>
      <c r="E3" s="30">
        <v>4</v>
      </c>
      <c r="F3" s="30">
        <v>5</v>
      </c>
      <c r="I3" s="98"/>
      <c r="J3" s="30">
        <v>1</v>
      </c>
      <c r="K3" s="30">
        <v>2</v>
      </c>
      <c r="L3" s="30">
        <v>3</v>
      </c>
      <c r="M3" s="30">
        <v>4</v>
      </c>
      <c r="N3" s="30">
        <v>5</v>
      </c>
    </row>
    <row r="4" spans="1:29" x14ac:dyDescent="0.25">
      <c r="A4" s="30">
        <v>2017</v>
      </c>
      <c r="B4" s="45">
        <v>8423706172</v>
      </c>
      <c r="C4" s="45">
        <v>11189324125</v>
      </c>
      <c r="D4" s="45">
        <v>11662679851</v>
      </c>
      <c r="E4" s="45">
        <v>12016827228</v>
      </c>
      <c r="F4" s="45">
        <v>12488132767</v>
      </c>
      <c r="I4" s="30">
        <v>2017</v>
      </c>
      <c r="J4" s="11">
        <v>10029515199</v>
      </c>
      <c r="K4" s="11">
        <v>11503037047</v>
      </c>
      <c r="L4" s="11">
        <v>12151139703</v>
      </c>
      <c r="M4" s="11">
        <v>12671760275</v>
      </c>
      <c r="N4" s="11">
        <v>13051365497</v>
      </c>
    </row>
    <row r="5" spans="1:29" x14ac:dyDescent="0.25">
      <c r="A5" s="30">
        <v>2018</v>
      </c>
      <c r="B5" s="45">
        <v>7907287198</v>
      </c>
      <c r="C5" s="45">
        <v>10581745598</v>
      </c>
      <c r="D5" s="45">
        <v>11243221000</v>
      </c>
      <c r="E5" s="45">
        <v>11722131809</v>
      </c>
      <c r="F5" s="45"/>
      <c r="I5" s="30">
        <v>2018</v>
      </c>
      <c r="J5" s="11">
        <v>8620245103</v>
      </c>
      <c r="K5" s="11">
        <v>10093033256</v>
      </c>
      <c r="L5" s="11">
        <v>10728529792</v>
      </c>
      <c r="M5" s="11">
        <v>11435854219</v>
      </c>
      <c r="N5" s="2"/>
    </row>
    <row r="6" spans="1:29" x14ac:dyDescent="0.25">
      <c r="A6" s="30">
        <v>2019</v>
      </c>
      <c r="B6" s="45">
        <v>13798783091</v>
      </c>
      <c r="C6" s="45">
        <v>17738813032</v>
      </c>
      <c r="D6" s="45">
        <v>19916044369</v>
      </c>
      <c r="E6" s="45"/>
      <c r="F6" s="45"/>
      <c r="I6" s="30">
        <v>2019</v>
      </c>
      <c r="J6" s="11">
        <v>18782473769</v>
      </c>
      <c r="K6" s="11">
        <v>23662891319</v>
      </c>
      <c r="L6" s="11">
        <v>25520910072</v>
      </c>
      <c r="M6" s="2"/>
      <c r="N6" s="2"/>
    </row>
    <row r="7" spans="1:29" x14ac:dyDescent="0.25">
      <c r="A7" s="30">
        <v>2020</v>
      </c>
      <c r="B7" s="45">
        <v>18568832081</v>
      </c>
      <c r="C7" s="45">
        <v>22899806759</v>
      </c>
      <c r="D7" s="45"/>
      <c r="E7" s="45"/>
      <c r="F7" s="45"/>
      <c r="I7" s="30">
        <v>2020</v>
      </c>
      <c r="J7" s="11">
        <v>23365695859</v>
      </c>
      <c r="K7" s="11">
        <v>30261620457</v>
      </c>
      <c r="L7" s="2"/>
      <c r="M7" s="2"/>
      <c r="N7" s="2"/>
    </row>
    <row r="8" spans="1:29" x14ac:dyDescent="0.25">
      <c r="A8" s="30">
        <v>2021</v>
      </c>
      <c r="B8" s="45">
        <v>15685159888</v>
      </c>
      <c r="C8" s="45"/>
      <c r="D8" s="45"/>
      <c r="E8" s="45"/>
      <c r="F8" s="45"/>
      <c r="I8" s="30">
        <v>2021</v>
      </c>
      <c r="J8" s="11">
        <v>24463245802</v>
      </c>
      <c r="K8" s="2"/>
      <c r="L8" s="2"/>
      <c r="M8" s="2"/>
      <c r="N8" s="2"/>
      <c r="Q8" s="107" t="s">
        <v>56</v>
      </c>
      <c r="R8" s="107"/>
      <c r="S8" s="107"/>
      <c r="T8" s="107"/>
      <c r="U8" s="107"/>
      <c r="V8" s="107"/>
    </row>
    <row r="11" spans="1:29" x14ac:dyDescent="0.25">
      <c r="A11" s="101" t="s">
        <v>7</v>
      </c>
      <c r="B11" s="101"/>
      <c r="C11" s="101"/>
      <c r="D11" s="101"/>
      <c r="E11" s="101"/>
      <c r="G11" s="105" t="s">
        <v>8</v>
      </c>
      <c r="H11" s="105"/>
      <c r="I11" s="105"/>
      <c r="J11" s="105"/>
      <c r="K11" s="106" t="s">
        <v>15</v>
      </c>
      <c r="L11" s="106"/>
      <c r="M11" s="106"/>
      <c r="N11" s="106"/>
      <c r="O11" s="106"/>
      <c r="Q11" s="99" t="s">
        <v>24</v>
      </c>
      <c r="R11" s="99"/>
      <c r="S11" s="99"/>
      <c r="T11" s="99"/>
      <c r="U11" s="99"/>
      <c r="V11" s="99"/>
      <c r="X11" s="99" t="s">
        <v>25</v>
      </c>
      <c r="Y11" s="99"/>
      <c r="Z11" s="99"/>
      <c r="AA11" s="99"/>
      <c r="AB11" s="99"/>
      <c r="AC11" s="99"/>
    </row>
    <row r="12" spans="1:29" x14ac:dyDescent="0.25">
      <c r="A12" s="33"/>
      <c r="B12" s="31" t="s">
        <v>11</v>
      </c>
      <c r="C12" s="31" t="s">
        <v>12</v>
      </c>
      <c r="D12" s="31" t="s">
        <v>13</v>
      </c>
      <c r="E12" s="36" t="s">
        <v>14</v>
      </c>
      <c r="F12" s="32"/>
      <c r="G12" s="40" t="s">
        <v>11</v>
      </c>
      <c r="H12" s="40" t="s">
        <v>12</v>
      </c>
      <c r="I12" s="40" t="s">
        <v>13</v>
      </c>
      <c r="J12" s="40" t="s">
        <v>14</v>
      </c>
      <c r="K12" s="32"/>
      <c r="L12" s="40" t="s">
        <v>11</v>
      </c>
      <c r="M12" s="40" t="s">
        <v>12</v>
      </c>
      <c r="N12" s="40" t="s">
        <v>13</v>
      </c>
      <c r="O12" s="40" t="s">
        <v>14</v>
      </c>
      <c r="Q12" s="95" t="s">
        <v>2</v>
      </c>
      <c r="R12" s="100" t="s">
        <v>3</v>
      </c>
      <c r="S12" s="100"/>
      <c r="T12" s="100"/>
      <c r="U12" s="100"/>
      <c r="V12" s="100"/>
      <c r="X12" s="98" t="s">
        <v>2</v>
      </c>
      <c r="Y12" s="100" t="s">
        <v>3</v>
      </c>
      <c r="Z12" s="100"/>
      <c r="AA12" s="100"/>
      <c r="AB12" s="100"/>
      <c r="AC12" s="100"/>
    </row>
    <row r="13" spans="1:29" x14ac:dyDescent="0.25">
      <c r="A13" s="33"/>
      <c r="B13" s="34">
        <f>SUM(C4:C7)/SUM(B4:B7)</f>
        <v>1.2815497481858216</v>
      </c>
      <c r="C13" s="34">
        <f>SUM(D4:D6)/SUM(C4:C6)</f>
        <v>1.0838287090229559</v>
      </c>
      <c r="D13" s="35">
        <f>SUM(E4:E5)/SUM(D4:D5)</f>
        <v>1.0363687152676919</v>
      </c>
      <c r="E13" s="37">
        <f>SUM(F4)/SUM(E4)</f>
        <v>1.0392204639425811</v>
      </c>
      <c r="F13" s="30">
        <v>2017</v>
      </c>
      <c r="G13" s="39">
        <f>B4*(C4/B4-B13)^2</f>
        <v>18421509.052487694</v>
      </c>
      <c r="H13" s="39">
        <f>C4*(D4/C4-C13)^2</f>
        <v>19293555.461132582</v>
      </c>
      <c r="I13" s="9">
        <f>D4*(E4/D4-D13)^2</f>
        <v>420255.28913702373</v>
      </c>
      <c r="J13" s="32">
        <f>E4*(F4/E4-E13)^2</f>
        <v>0</v>
      </c>
      <c r="K13" s="30">
        <v>2017</v>
      </c>
      <c r="L13" s="9">
        <f>J4*(K4/J4-B14)^2</f>
        <v>90971579.81495814</v>
      </c>
      <c r="M13" s="9">
        <f>K4*(L4/K4-C14)^2</f>
        <v>1965726.9615812288</v>
      </c>
      <c r="N13" s="9">
        <f>L4*(M4/L4-D14)^2</f>
        <v>1423691.1776911528</v>
      </c>
      <c r="O13" s="32">
        <f>M4*(N4/M4-E14)^2</f>
        <v>0</v>
      </c>
      <c r="Q13" s="96"/>
      <c r="R13" s="30">
        <v>1</v>
      </c>
      <c r="S13" s="30">
        <v>2</v>
      </c>
      <c r="T13" s="30">
        <v>3</v>
      </c>
      <c r="U13" s="30">
        <v>4</v>
      </c>
      <c r="V13" s="30">
        <v>5</v>
      </c>
      <c r="X13" s="98"/>
      <c r="Y13" s="30">
        <v>1</v>
      </c>
      <c r="Z13" s="30">
        <v>2</v>
      </c>
      <c r="AA13" s="30">
        <v>3</v>
      </c>
      <c r="AB13" s="30">
        <v>4</v>
      </c>
      <c r="AC13" s="30">
        <v>5</v>
      </c>
    </row>
    <row r="14" spans="1:29" x14ac:dyDescent="0.25">
      <c r="A14" s="33"/>
      <c r="B14" s="34">
        <f>SUM(K4:K7)/SUM(J4:J7)</f>
        <v>1.2421571288027569</v>
      </c>
      <c r="C14" s="34">
        <f>SUM(L4:L6)/SUM(K4:K6)</f>
        <v>1.0694142736026202</v>
      </c>
      <c r="D14" s="34">
        <f>SUM(M4:M5)/SUM(L4:L5)</f>
        <v>1.0536697000482611</v>
      </c>
      <c r="E14" s="38">
        <f>SUM(N4)/SUM(M4)</f>
        <v>1.0299567868837387</v>
      </c>
      <c r="F14" s="30">
        <v>2018</v>
      </c>
      <c r="G14" s="9">
        <f>B5*(C5/B5-B13)^2</f>
        <v>25400706.911589935</v>
      </c>
      <c r="H14" s="9">
        <f>C5*(D5/C5-C13)^2</f>
        <v>4808822.5329990331</v>
      </c>
      <c r="I14" s="9">
        <f>D5*(E5/D5-D13)^2</f>
        <v>435934.05242983624</v>
      </c>
      <c r="J14" s="32"/>
      <c r="K14" s="30">
        <v>2018</v>
      </c>
      <c r="L14" s="9">
        <f>J5*(K5/J5-B14)^2</f>
        <v>43828668.171130948</v>
      </c>
      <c r="M14" s="9">
        <f>K5*(L5/K5-C14)^2</f>
        <v>419946.64879897883</v>
      </c>
      <c r="N14" s="9">
        <f>L5*(M5/L5-D14)^2</f>
        <v>1612473.5382618534</v>
      </c>
      <c r="O14" s="32"/>
      <c r="Q14" s="30">
        <v>2017</v>
      </c>
      <c r="R14" s="45">
        <v>8423706172</v>
      </c>
      <c r="S14" s="45">
        <v>11189324125</v>
      </c>
      <c r="T14" s="45">
        <v>11662679851</v>
      </c>
      <c r="U14" s="45">
        <v>12016827228</v>
      </c>
      <c r="V14" s="45">
        <v>12488132767</v>
      </c>
      <c r="X14" s="30">
        <v>2017</v>
      </c>
      <c r="Y14" s="11">
        <v>10029515199</v>
      </c>
      <c r="Z14" s="11">
        <v>11503037047</v>
      </c>
      <c r="AA14" s="11">
        <v>12151139703</v>
      </c>
      <c r="AB14" s="11">
        <v>12671760275</v>
      </c>
      <c r="AC14" s="11">
        <v>13051365497</v>
      </c>
    </row>
    <row r="15" spans="1:29" x14ac:dyDescent="0.25">
      <c r="A15" s="33"/>
      <c r="B15" s="86">
        <f>(G20)</f>
        <v>5396.9053527399064</v>
      </c>
      <c r="C15" s="86">
        <f>H20</f>
        <v>5047.6793001281403</v>
      </c>
      <c r="D15" s="86">
        <f>I20</f>
        <v>925.30499921207604</v>
      </c>
      <c r="E15" s="41">
        <v>0</v>
      </c>
      <c r="F15" s="30">
        <v>2019</v>
      </c>
      <c r="G15" s="39">
        <f>B6*(C6/B6-B13)^2</f>
        <v>219110.93068431597</v>
      </c>
      <c r="H15" s="9">
        <f>C6*(D6/C6-C13)^2</f>
        <v>26855754.6397526</v>
      </c>
      <c r="I15" s="9"/>
      <c r="J15" s="32"/>
      <c r="K15" s="30">
        <v>2019</v>
      </c>
      <c r="L15" s="9">
        <f>J6*(K6/J6-B14)^2</f>
        <v>5872255.1379858134</v>
      </c>
      <c r="M15" s="9">
        <f>K6*(L6/K6-C14)^2</f>
        <v>1962146.2482649037</v>
      </c>
      <c r="N15" s="9"/>
      <c r="O15" s="32"/>
      <c r="Q15" s="30">
        <v>2018</v>
      </c>
      <c r="R15" s="45">
        <v>7907287198</v>
      </c>
      <c r="S15" s="45">
        <v>10581745598</v>
      </c>
      <c r="T15" s="45">
        <v>11243221000</v>
      </c>
      <c r="U15" s="71">
        <v>11722131809</v>
      </c>
      <c r="V15" s="70">
        <f>U15*E13</f>
        <v>12181879256.945066</v>
      </c>
      <c r="X15" s="30">
        <v>2018</v>
      </c>
      <c r="Y15" s="11">
        <v>8620245103</v>
      </c>
      <c r="Z15" s="11">
        <v>10093033256</v>
      </c>
      <c r="AA15" s="11">
        <v>10728529792</v>
      </c>
      <c r="AB15" s="75">
        <v>11435854219</v>
      </c>
      <c r="AC15" s="66">
        <f>AB15*E14</f>
        <v>11778435666.672087</v>
      </c>
    </row>
    <row r="16" spans="1:29" x14ac:dyDescent="0.25">
      <c r="A16" s="33"/>
      <c r="B16" s="86">
        <f>L20</f>
        <v>8291.3667264055166</v>
      </c>
      <c r="C16" s="86">
        <f>M20</f>
        <v>1474.4185054870125</v>
      </c>
      <c r="D16" s="86">
        <f>N20</f>
        <v>1742.4593871746356</v>
      </c>
      <c r="E16" s="41">
        <v>0</v>
      </c>
      <c r="F16" s="30">
        <v>2020</v>
      </c>
      <c r="G16" s="9">
        <f>B7*(C7/B7-B13)^2</f>
        <v>43338435.264536038</v>
      </c>
      <c r="H16" s="9"/>
      <c r="I16" s="9"/>
      <c r="J16" s="32"/>
      <c r="K16" s="30">
        <v>2020</v>
      </c>
      <c r="L16" s="9">
        <f>J7*(K7/J7-B14)^2</f>
        <v>65567783.45115865</v>
      </c>
      <c r="M16" s="9"/>
      <c r="N16" s="9"/>
      <c r="O16" s="32"/>
      <c r="Q16" s="30">
        <v>2019</v>
      </c>
      <c r="R16" s="45">
        <v>13798783091</v>
      </c>
      <c r="S16" s="45">
        <v>17738813032</v>
      </c>
      <c r="T16" s="71">
        <v>19916044369</v>
      </c>
      <c r="U16" s="70">
        <f>T16*D13</f>
        <v>20640365315.914879</v>
      </c>
      <c r="V16" s="70">
        <f>U16*E13</f>
        <v>21449890019.549419</v>
      </c>
      <c r="X16" s="30">
        <v>2019</v>
      </c>
      <c r="Y16" s="11">
        <v>18782473769</v>
      </c>
      <c r="Z16" s="11">
        <v>23662891319</v>
      </c>
      <c r="AA16" s="75">
        <v>25520910072</v>
      </c>
      <c r="AB16" s="66">
        <f>AA16*D14</f>
        <v>26890609660.522884</v>
      </c>
      <c r="AC16" s="66">
        <f>AB16*E14</f>
        <v>27696165923.296974</v>
      </c>
    </row>
    <row r="17" spans="1:29" x14ac:dyDescent="0.25">
      <c r="F17" s="30">
        <v>2021</v>
      </c>
      <c r="G17" s="9"/>
      <c r="H17" s="9"/>
      <c r="I17" s="9"/>
      <c r="J17" s="32"/>
      <c r="K17" s="30">
        <v>2021</v>
      </c>
      <c r="L17" s="9"/>
      <c r="M17" s="9"/>
      <c r="N17" s="9"/>
      <c r="O17" s="32"/>
      <c r="Q17" s="30">
        <v>2020</v>
      </c>
      <c r="R17" s="45">
        <v>18568832081</v>
      </c>
      <c r="S17" s="71">
        <v>22899806759</v>
      </c>
      <c r="T17" s="70">
        <f>S17*C13</f>
        <v>24819467996.482132</v>
      </c>
      <c r="U17" s="70">
        <f>T17*D13</f>
        <v>25722120161.141781</v>
      </c>
      <c r="V17" s="70">
        <f>U17*E13</f>
        <v>26730953647.448578</v>
      </c>
      <c r="X17" s="30">
        <v>2020</v>
      </c>
      <c r="Y17" s="11">
        <v>23365695859</v>
      </c>
      <c r="Z17" s="75">
        <v>30261620457</v>
      </c>
      <c r="AA17" s="66">
        <f>Z17*C14</f>
        <v>32362208859.060848</v>
      </c>
      <c r="AB17" s="66">
        <f>AA17*D14</f>
        <v>34099078901.425823</v>
      </c>
      <c r="AC17" s="66">
        <f>AB17*E14</f>
        <v>35120577741.007629</v>
      </c>
    </row>
    <row r="18" spans="1:29" x14ac:dyDescent="0.25">
      <c r="F18" s="30" t="s">
        <v>9</v>
      </c>
      <c r="G18" s="9">
        <f>SUM(G13:G16)</f>
        <v>87379762.159297973</v>
      </c>
      <c r="H18" s="9">
        <f>SUM(H13:H15)</f>
        <v>50958132.633884221</v>
      </c>
      <c r="I18" s="9">
        <f>SUM(I13:I14)</f>
        <v>856189.34156685998</v>
      </c>
      <c r="J18" s="32"/>
      <c r="K18" s="30" t="s">
        <v>9</v>
      </c>
      <c r="L18" s="9">
        <f>SUM(L13:L16)</f>
        <v>206240286.57523355</v>
      </c>
      <c r="M18" s="9">
        <f>SUM(M13:M15)</f>
        <v>4347819.8586451113</v>
      </c>
      <c r="N18" s="9">
        <f>SUM(N13:N14)</f>
        <v>3036164.7159530064</v>
      </c>
      <c r="O18" s="32"/>
      <c r="Q18" s="30">
        <v>2021</v>
      </c>
      <c r="R18" s="71">
        <v>15685159888</v>
      </c>
      <c r="S18" s="70">
        <f>R18*B13</f>
        <v>20101312704.720749</v>
      </c>
      <c r="T18" s="70">
        <f>S18*C13</f>
        <v>21786379798.424232</v>
      </c>
      <c r="U18" s="70">
        <f>T18*D13</f>
        <v>22578722442.02692</v>
      </c>
      <c r="V18" s="70">
        <f>U18*E13</f>
        <v>23464270411.433983</v>
      </c>
      <c r="X18" s="30">
        <v>2021</v>
      </c>
      <c r="Y18" s="75">
        <v>24463245802</v>
      </c>
      <c r="Z18" s="66">
        <f>Y18*B14</f>
        <v>30387195166.608414</v>
      </c>
      <c r="AA18" s="66">
        <f>Z18*C14</f>
        <v>32496500245.91959</v>
      </c>
      <c r="AB18" s="66">
        <f>AA18*D14</f>
        <v>34240577666.736336</v>
      </c>
      <c r="AC18" s="66">
        <f>AB18*E14</f>
        <v>35266315354.674858</v>
      </c>
    </row>
    <row r="19" spans="1:29" x14ac:dyDescent="0.25">
      <c r="F19" s="30" t="s">
        <v>10</v>
      </c>
      <c r="G19" s="9">
        <f>G18/3</f>
        <v>29126587.386432659</v>
      </c>
      <c r="H19" s="9">
        <f>H18/2</f>
        <v>25479066.316942111</v>
      </c>
      <c r="I19" s="9">
        <f>I18/1</f>
        <v>856189.34156685998</v>
      </c>
      <c r="J19" s="32"/>
      <c r="K19" s="30" t="s">
        <v>10</v>
      </c>
      <c r="L19" s="9">
        <f>L18/3</f>
        <v>68746762.191744521</v>
      </c>
      <c r="M19" s="9">
        <f>M18/2</f>
        <v>2173909.9293225557</v>
      </c>
      <c r="N19" s="9">
        <f>N18/1</f>
        <v>3036164.7159530064</v>
      </c>
      <c r="O19" s="32"/>
      <c r="Q19" s="69"/>
      <c r="R19" s="69"/>
      <c r="S19" s="69"/>
      <c r="T19" s="69"/>
      <c r="U19" s="69"/>
      <c r="V19" s="69"/>
    </row>
    <row r="20" spans="1:29" x14ac:dyDescent="0.25">
      <c r="F20" s="30"/>
      <c r="G20" s="47">
        <f>SQRT(G19)</f>
        <v>5396.9053527399064</v>
      </c>
      <c r="H20" s="47">
        <f>SQRT(H19)</f>
        <v>5047.6793001281403</v>
      </c>
      <c r="I20" s="47">
        <f>SQRT(I19)</f>
        <v>925.30499921207604</v>
      </c>
      <c r="J20" s="32"/>
      <c r="K20" s="30"/>
      <c r="L20" s="43">
        <f>SQRT(L19)</f>
        <v>8291.3667264055166</v>
      </c>
      <c r="M20" s="43">
        <f>SQRT(M19)</f>
        <v>1474.4185054870125</v>
      </c>
      <c r="N20" s="43">
        <f>SQRT(N19)</f>
        <v>1742.4593871746356</v>
      </c>
      <c r="O20" s="32"/>
      <c r="Q20" s="94" t="s">
        <v>2</v>
      </c>
      <c r="R20" s="108" t="s">
        <v>57</v>
      </c>
      <c r="S20" s="97" t="s">
        <v>58</v>
      </c>
      <c r="T20" s="98" t="s">
        <v>60</v>
      </c>
      <c r="U20" s="69"/>
      <c r="V20" s="69"/>
      <c r="X20" s="98" t="s">
        <v>2</v>
      </c>
      <c r="Y20" s="94" t="s">
        <v>61</v>
      </c>
      <c r="Z20" s="103" t="s">
        <v>58</v>
      </c>
      <c r="AA20" s="94" t="s">
        <v>62</v>
      </c>
    </row>
    <row r="21" spans="1:29" x14ac:dyDescent="0.25">
      <c r="Q21" s="94"/>
      <c r="R21" s="108"/>
      <c r="S21" s="97"/>
      <c r="T21" s="98"/>
      <c r="X21" s="98"/>
      <c r="Y21" s="94"/>
      <c r="Z21" s="103"/>
      <c r="AA21" s="94"/>
    </row>
    <row r="22" spans="1:29" x14ac:dyDescent="0.25">
      <c r="A22" s="101" t="s">
        <v>16</v>
      </c>
      <c r="B22" s="101"/>
      <c r="C22" s="101"/>
      <c r="D22" s="101"/>
      <c r="E22" s="101"/>
      <c r="G22" s="101" t="s">
        <v>18</v>
      </c>
      <c r="H22" s="101"/>
      <c r="I22" s="101"/>
      <c r="J22" s="101"/>
      <c r="K22" s="101"/>
      <c r="Q22" s="30">
        <v>2018</v>
      </c>
      <c r="R22" s="10">
        <v>12181879256.945066</v>
      </c>
      <c r="S22" s="71">
        <v>11722131809</v>
      </c>
      <c r="T22" s="44">
        <f>R22-S22</f>
        <v>459747447.94506645</v>
      </c>
      <c r="X22" s="30">
        <v>2018</v>
      </c>
      <c r="Y22" s="10">
        <v>11778435666.672087</v>
      </c>
      <c r="Z22" s="71">
        <v>11722131809</v>
      </c>
      <c r="AA22" s="44">
        <f>Y22-Z22</f>
        <v>56303857.672086716</v>
      </c>
    </row>
    <row r="23" spans="1:29" x14ac:dyDescent="0.25">
      <c r="A23" s="33"/>
      <c r="B23" s="31" t="s">
        <v>11</v>
      </c>
      <c r="C23" s="31" t="s">
        <v>12</v>
      </c>
      <c r="D23" s="31" t="s">
        <v>13</v>
      </c>
      <c r="E23" s="31" t="s">
        <v>14</v>
      </c>
      <c r="G23" s="42"/>
      <c r="H23" s="42" t="s">
        <v>17</v>
      </c>
      <c r="I23" s="42" t="s">
        <v>12</v>
      </c>
      <c r="J23" s="42" t="s">
        <v>13</v>
      </c>
      <c r="K23" s="42" t="s">
        <v>14</v>
      </c>
      <c r="Q23" s="30">
        <v>2019</v>
      </c>
      <c r="R23" s="10">
        <v>21449890019.549419</v>
      </c>
      <c r="S23" s="71">
        <v>19916044369</v>
      </c>
      <c r="T23" s="44">
        <f>R23-S23</f>
        <v>1533845650.5494194</v>
      </c>
      <c r="X23" s="30">
        <v>2019</v>
      </c>
      <c r="Y23" s="10">
        <v>27696165923.296974</v>
      </c>
      <c r="Z23" s="71">
        <v>19916044369</v>
      </c>
      <c r="AA23" s="44">
        <f>Y23-Z23</f>
        <v>7780121554.2969742</v>
      </c>
    </row>
    <row r="24" spans="1:29" x14ac:dyDescent="0.25">
      <c r="A24" s="42">
        <v>1</v>
      </c>
      <c r="B24" s="34">
        <f>(C4/B4-B13)/B15*(SQRT(B4))</f>
        <v>0.79527586032487718</v>
      </c>
      <c r="C24" s="34">
        <f>(D4/C4-C13)/C15*(SQRT(C4))</f>
        <v>-0.87019058332908417</v>
      </c>
      <c r="D24" s="34">
        <f>(E4/D4-D13)/D15*(SQRT(D4))</f>
        <v>-0.70060250438241445</v>
      </c>
      <c r="E24" s="33" t="e">
        <f>(F4/E4-E13)/E15*(SQRT(E4))</f>
        <v>#DIV/0!</v>
      </c>
      <c r="G24" s="42">
        <v>1</v>
      </c>
      <c r="H24" s="34">
        <f>(K4/J4-B14)/B16*(SQRT(J4))</f>
        <v>-1.1503413840106995</v>
      </c>
      <c r="I24" s="49">
        <f>(L4/K4-C14)/C16*(SQRT(K4))</f>
        <v>-0.95091308627840088</v>
      </c>
      <c r="J24" s="34">
        <f>(M4/L4-D14)/D16*(SQRT(L4))</f>
        <v>-0.68477079933042961</v>
      </c>
      <c r="K24" s="48" t="e">
        <f>(N4/M4-E14)/E16*(SQRT(M4))</f>
        <v>#DIV/0!</v>
      </c>
      <c r="Q24" s="30">
        <v>2020</v>
      </c>
      <c r="R24" s="10">
        <v>26730953647.448578</v>
      </c>
      <c r="S24" s="71">
        <v>22899806759</v>
      </c>
      <c r="T24" s="44">
        <f>R24-S24</f>
        <v>3831146888.4485779</v>
      </c>
      <c r="X24" s="30">
        <v>2020</v>
      </c>
      <c r="Y24" s="10">
        <v>35120577741.007629</v>
      </c>
      <c r="Z24" s="71">
        <v>22899806759</v>
      </c>
      <c r="AA24" s="44">
        <f>Y24-Z24</f>
        <v>12220770982.007629</v>
      </c>
    </row>
    <row r="25" spans="1:29" x14ac:dyDescent="0.25">
      <c r="A25" s="42">
        <v>2</v>
      </c>
      <c r="B25" s="34">
        <f>(C5/B5-B13)/B15*(SQRT(B5))</f>
        <v>0.93385210037486965</v>
      </c>
      <c r="C25" s="34">
        <f>(D5/C5-C13)/C15*(SQRT(C5))</f>
        <v>-0.43443781463895703</v>
      </c>
      <c r="D25" s="34">
        <f>(E5/D5-D13)/D15*(SQRT(D5))</f>
        <v>0.71355177166978501</v>
      </c>
      <c r="E25" s="33"/>
      <c r="G25" s="42">
        <v>2</v>
      </c>
      <c r="H25" s="34">
        <f>(K5/J5-B14)/B16*(SQRT(J5))</f>
        <v>-0.7984597208188019</v>
      </c>
      <c r="I25" s="34">
        <f>(L5/K5-C14)/C16*(SQRT(K5))</f>
        <v>-0.43951761645469511</v>
      </c>
      <c r="J25" s="49">
        <f>(M5/L5-D14)/D16*(SQRT(L5))</f>
        <v>0.72875850072871484</v>
      </c>
      <c r="K25" s="42"/>
      <c r="Q25" s="30">
        <v>2021</v>
      </c>
      <c r="R25" s="10">
        <v>23464270411.433983</v>
      </c>
      <c r="S25" s="71">
        <v>15685159888</v>
      </c>
      <c r="T25" s="44">
        <f>R25-S25</f>
        <v>7779110523.4339828</v>
      </c>
      <c r="X25" s="30">
        <v>2021</v>
      </c>
      <c r="Y25" s="10">
        <v>35266315354.674858</v>
      </c>
      <c r="Z25" s="71">
        <v>15685159888</v>
      </c>
      <c r="AA25" s="44">
        <f>Y25-Z25</f>
        <v>19581155466.674858</v>
      </c>
    </row>
    <row r="26" spans="1:29" x14ac:dyDescent="0.25">
      <c r="A26" s="42">
        <v>3</v>
      </c>
      <c r="B26" s="34">
        <f>(C6/B6-B13)/B15*(SQRT(B6))</f>
        <v>8.6733569491157125E-2</v>
      </c>
      <c r="C26" s="34">
        <f>(D6/C6-C13)/C15*(SQRT(C6))</f>
        <v>1.0266606712527342</v>
      </c>
      <c r="D26" s="34"/>
      <c r="E26" s="33"/>
      <c r="G26" s="42">
        <v>3</v>
      </c>
      <c r="H26" s="34">
        <f>(K6/J6-B14)/B16*(SQRT(J6))</f>
        <v>0.29226467972273062</v>
      </c>
      <c r="I26" s="34">
        <f>(L6/K6-C14)/C16*(SQRT(K6))</f>
        <v>0.9500466131566756</v>
      </c>
      <c r="J26" s="34"/>
      <c r="K26" s="42"/>
      <c r="S26" s="72" t="s">
        <v>59</v>
      </c>
      <c r="T26" s="73">
        <f>SUM(T22:T25)</f>
        <v>13603850510.377047</v>
      </c>
      <c r="Z26" s="72" t="s">
        <v>59</v>
      </c>
      <c r="AA26" s="73">
        <f>SUM(AA22:AA25)</f>
        <v>39638351860.65155</v>
      </c>
    </row>
    <row r="27" spans="1:29" x14ac:dyDescent="0.25">
      <c r="A27" s="42">
        <v>4</v>
      </c>
      <c r="B27" s="34">
        <f>(C7/B7-B13)/B15*(SQRT(B7))</f>
        <v>-1.2198089393561986</v>
      </c>
      <c r="C27" s="34"/>
      <c r="D27" s="34"/>
      <c r="E27" s="33"/>
      <c r="G27" s="42">
        <v>4</v>
      </c>
      <c r="H27" s="34">
        <f>(K7/J7-B14)/B16*(SQRT(J7))</f>
        <v>0.97660541235899256</v>
      </c>
      <c r="I27" s="34"/>
      <c r="J27" s="34"/>
      <c r="K27" s="42"/>
      <c r="R27" s="5"/>
      <c r="S27" s="79"/>
      <c r="T27" s="5"/>
    </row>
    <row r="28" spans="1:29" ht="15" customHeight="1" x14ac:dyDescent="0.25">
      <c r="S28" s="91" t="s">
        <v>63</v>
      </c>
      <c r="T28" s="91"/>
      <c r="U28" s="92">
        <f>AA26-T26</f>
        <v>26034501350.274506</v>
      </c>
    </row>
    <row r="29" spans="1:29" x14ac:dyDescent="0.25">
      <c r="S29" s="91"/>
      <c r="T29" s="91"/>
      <c r="U29" s="93"/>
    </row>
    <row r="30" spans="1:29" x14ac:dyDescent="0.25">
      <c r="A30" s="101" t="s">
        <v>19</v>
      </c>
      <c r="B30" s="101"/>
      <c r="C30" s="101"/>
      <c r="D30" s="101"/>
      <c r="E30" s="101"/>
      <c r="F30" s="101"/>
      <c r="H30" s="101" t="s">
        <v>20</v>
      </c>
      <c r="I30" s="101"/>
      <c r="J30" s="101"/>
      <c r="K30" s="101"/>
      <c r="L30" s="101"/>
      <c r="M30" s="101"/>
    </row>
    <row r="31" spans="1:29" x14ac:dyDescent="0.25">
      <c r="A31" s="33"/>
      <c r="B31" s="42">
        <v>1</v>
      </c>
      <c r="C31" s="42">
        <v>2</v>
      </c>
      <c r="D31" s="42">
        <v>3</v>
      </c>
      <c r="E31" s="42">
        <v>4</v>
      </c>
      <c r="F31" s="42">
        <v>5</v>
      </c>
      <c r="H31" s="33"/>
      <c r="I31" s="42">
        <v>1</v>
      </c>
      <c r="J31" s="42">
        <v>2</v>
      </c>
      <c r="K31" s="42">
        <v>3</v>
      </c>
      <c r="L31" s="42">
        <v>4</v>
      </c>
      <c r="M31" s="42">
        <v>5</v>
      </c>
    </row>
    <row r="32" spans="1:29" x14ac:dyDescent="0.25">
      <c r="A32" s="42">
        <v>1</v>
      </c>
      <c r="B32" s="34">
        <f>J4/B4</f>
        <v>1.1906297530103356</v>
      </c>
      <c r="C32" s="34">
        <f>K4/C4</f>
        <v>1.0280368070935653</v>
      </c>
      <c r="D32" s="34">
        <f>L4/D4</f>
        <v>1.0418822996292845</v>
      </c>
      <c r="E32" s="34">
        <f>M4/E4</f>
        <v>1.0545013283934017</v>
      </c>
      <c r="F32" s="34">
        <f>N4/F4</f>
        <v>1.045101436740675</v>
      </c>
      <c r="H32" s="42">
        <v>1</v>
      </c>
      <c r="I32" s="34">
        <f>B4/J4</f>
        <v>0.83989166025092532</v>
      </c>
      <c r="J32" s="34">
        <f>C4/K4</f>
        <v>0.97272781781731144</v>
      </c>
      <c r="K32" s="34">
        <f>D4/L4</f>
        <v>0.95980131379121547</v>
      </c>
      <c r="L32" s="34">
        <f>E4/M4</f>
        <v>0.9483155431615834</v>
      </c>
      <c r="M32" s="34">
        <f>F4/N4</f>
        <v>0.9568449193971722</v>
      </c>
    </row>
    <row r="33" spans="1:18" x14ac:dyDescent="0.25">
      <c r="A33" s="42">
        <v>2</v>
      </c>
      <c r="B33" s="34">
        <f>J5/B5</f>
        <v>1.0901646654721646</v>
      </c>
      <c r="C33" s="34">
        <f>K5/C5</f>
        <v>0.95381552717612406</v>
      </c>
      <c r="D33" s="34">
        <f>L5/D5</f>
        <v>0.95422208564609734</v>
      </c>
      <c r="E33" s="34">
        <f>M5/E5</f>
        <v>0.97557802670498872</v>
      </c>
      <c r="F33" s="68">
        <f>AC15/V15</f>
        <v>0.96688166236395989</v>
      </c>
      <c r="H33" s="42">
        <v>2</v>
      </c>
      <c r="I33" s="34">
        <f>B5/J5</f>
        <v>0.91729261796142225</v>
      </c>
      <c r="J33" s="34">
        <f>C5/K5</f>
        <v>1.0484207601029627</v>
      </c>
      <c r="K33" s="34">
        <f>D5/L5</f>
        <v>1.0479740670882782</v>
      </c>
      <c r="L33" s="34">
        <f>E5/M5</f>
        <v>1.0250333367772708</v>
      </c>
      <c r="M33" s="68">
        <f>V15/AC15</f>
        <v>1.0342527311512641</v>
      </c>
    </row>
    <row r="34" spans="1:18" x14ac:dyDescent="0.25">
      <c r="A34" s="42">
        <v>3</v>
      </c>
      <c r="B34" s="34">
        <f>J6/B6</f>
        <v>1.3611688541760265</v>
      </c>
      <c r="C34" s="34">
        <f>K6/C6</f>
        <v>1.3339613691351973</v>
      </c>
      <c r="D34" s="34">
        <f>L6/D6</f>
        <v>1.2814246443296824</v>
      </c>
      <c r="E34" s="68">
        <f>AB16/U16</f>
        <v>1.3028165562451899</v>
      </c>
      <c r="F34" s="68">
        <f>AC16/V16</f>
        <v>1.2912031669185577</v>
      </c>
      <c r="H34" s="42">
        <v>3</v>
      </c>
      <c r="I34" s="34">
        <f>B6/J6</f>
        <v>0.73466271060495469</v>
      </c>
      <c r="J34" s="34">
        <f>C6/K6</f>
        <v>0.74964689618283076</v>
      </c>
      <c r="K34" s="34">
        <f>D6/L6</f>
        <v>0.78038143282557471</v>
      </c>
      <c r="L34" s="68">
        <f>U16/AB16</f>
        <v>0.76756777092399808</v>
      </c>
      <c r="M34" s="68">
        <f>V16/AC16</f>
        <v>0.77447145857494226</v>
      </c>
    </row>
    <row r="35" spans="1:18" x14ac:dyDescent="0.25">
      <c r="A35" s="42">
        <v>4</v>
      </c>
      <c r="B35" s="34">
        <f>J7/B7</f>
        <v>1.2583287821805575</v>
      </c>
      <c r="C35" s="34">
        <f>K7/C7</f>
        <v>1.3214792934925832</v>
      </c>
      <c r="D35" s="68">
        <f>AA17/T17</f>
        <v>1.3039042119536088</v>
      </c>
      <c r="E35" s="68">
        <f>AB17/U17</f>
        <v>1.3256713944186862</v>
      </c>
      <c r="F35" s="68">
        <f>AC17/V17</f>
        <v>1.3138542756165315</v>
      </c>
      <c r="H35" s="42">
        <v>4</v>
      </c>
      <c r="I35" s="34">
        <f>B7/J7</f>
        <v>0.79470486105157689</v>
      </c>
      <c r="J35" s="34">
        <f>C7/K7</f>
        <v>0.75672771032005015</v>
      </c>
      <c r="K35" s="68">
        <f>T17/AA17</f>
        <v>0.76692750190730929</v>
      </c>
      <c r="L35" s="68">
        <f>U17/AB17</f>
        <v>0.75433475008224438</v>
      </c>
      <c r="M35" s="68">
        <f>V17/AC17</f>
        <v>0.76111941678672546</v>
      </c>
    </row>
    <row r="36" spans="1:18" x14ac:dyDescent="0.25">
      <c r="A36" s="42">
        <v>5</v>
      </c>
      <c r="B36" s="34">
        <f>J8/B8</f>
        <v>1.5596427436302842</v>
      </c>
      <c r="C36" s="68">
        <f>Z18/S18</f>
        <v>1.5117020272746688</v>
      </c>
      <c r="D36" s="68">
        <f>AA18/T18</f>
        <v>1.4915970687461346</v>
      </c>
      <c r="E36" s="68">
        <f>AB18/U18</f>
        <v>1.5164975677721524</v>
      </c>
      <c r="F36" s="68">
        <f>AC18/V18</f>
        <v>1.5029794123702997</v>
      </c>
      <c r="H36" s="42">
        <v>5</v>
      </c>
      <c r="I36" s="34">
        <f>B8/J8</f>
        <v>0.64117247625078655</v>
      </c>
      <c r="J36" s="68">
        <f>S18/Z18</f>
        <v>0.66150602563047622</v>
      </c>
      <c r="K36" s="68">
        <f>T18/AA18</f>
        <v>0.67042234190002759</v>
      </c>
      <c r="L36" s="68">
        <f>U18/AB18</f>
        <v>0.65941417991792384</v>
      </c>
      <c r="M36" s="68">
        <f>V18/AC18</f>
        <v>0.66534510836907124</v>
      </c>
    </row>
    <row r="39" spans="1:18" x14ac:dyDescent="0.25">
      <c r="A39" s="101" t="s">
        <v>65</v>
      </c>
      <c r="B39" s="101"/>
      <c r="C39" s="101"/>
      <c r="D39" s="101"/>
      <c r="E39" s="101"/>
      <c r="F39" s="101"/>
      <c r="H39" s="99" t="s">
        <v>8</v>
      </c>
      <c r="I39" s="99"/>
      <c r="J39" s="99"/>
      <c r="K39" s="99"/>
      <c r="L39" s="99"/>
      <c r="N39" s="99" t="s">
        <v>15</v>
      </c>
      <c r="O39" s="99"/>
      <c r="P39" s="99"/>
      <c r="Q39" s="99"/>
      <c r="R39" s="99"/>
    </row>
    <row r="40" spans="1:18" x14ac:dyDescent="0.25">
      <c r="A40" s="33"/>
      <c r="B40" s="42">
        <v>1</v>
      </c>
      <c r="C40" s="42">
        <v>2</v>
      </c>
      <c r="D40" s="42">
        <v>3</v>
      </c>
      <c r="E40" s="42">
        <v>4</v>
      </c>
      <c r="F40" s="42">
        <v>5</v>
      </c>
      <c r="G40" s="42"/>
      <c r="H40" s="30">
        <v>1</v>
      </c>
      <c r="I40" s="30">
        <v>2</v>
      </c>
      <c r="J40" s="30">
        <v>3</v>
      </c>
      <c r="K40" s="30">
        <v>4</v>
      </c>
      <c r="L40" s="30">
        <v>5</v>
      </c>
      <c r="M40" s="42"/>
      <c r="N40" s="30">
        <v>1</v>
      </c>
      <c r="O40" s="30">
        <v>2</v>
      </c>
      <c r="P40" s="30">
        <v>3</v>
      </c>
      <c r="Q40" s="30">
        <v>4</v>
      </c>
      <c r="R40" s="30">
        <v>5</v>
      </c>
    </row>
    <row r="41" spans="1:18" x14ac:dyDescent="0.25">
      <c r="A41" s="33"/>
      <c r="B41" s="34">
        <f>SUM(J4:J8)/SUM(B4:B8)</f>
        <v>1.3242650719443139</v>
      </c>
      <c r="C41" s="34">
        <f>SUM(K4:K7)/SUM(C4:C7)</f>
        <v>1.2100778367445477</v>
      </c>
      <c r="D41" s="34">
        <f>SUM(L4:L6)/SUM(D4:D6)</f>
        <v>1.1302751268850462</v>
      </c>
      <c r="E41" s="34">
        <f>SUM(M4:M5)/SUM(E4:E5)</f>
        <v>1.0155295544520468</v>
      </c>
      <c r="F41" s="34">
        <f>SUM(N4)/SUM(F4)</f>
        <v>1.045101436740675</v>
      </c>
      <c r="G41" s="30">
        <v>2017</v>
      </c>
      <c r="H41" s="50">
        <f>B4*(B32-B41)^2</f>
        <v>150433901.38501665</v>
      </c>
      <c r="I41" s="50">
        <f>C4*(C32-C41)^2</f>
        <v>370802301.39211172</v>
      </c>
      <c r="J41" s="51">
        <f>D4*(D32-D41)^2</f>
        <v>91123922.131851405</v>
      </c>
      <c r="K41" s="51">
        <f>E4*(E32-E41)^2</f>
        <v>18251147.149453923</v>
      </c>
      <c r="L41" s="53">
        <f>F4*(F32-F41)^2</f>
        <v>0</v>
      </c>
      <c r="M41" s="30">
        <v>2017</v>
      </c>
      <c r="N41" s="50">
        <f>J4*(I32-B42)^2</f>
        <v>72047536.992331877</v>
      </c>
      <c r="O41" s="50">
        <f>K4*(J32-C42)^2</f>
        <v>246324235.46005377</v>
      </c>
      <c r="P41" s="51">
        <f>L4*(K32-D42)^2</f>
        <v>68461341.250071838</v>
      </c>
      <c r="Q41" s="51">
        <f>M4*(L32-E42)^2</f>
        <v>16782548.134345893</v>
      </c>
      <c r="R41" s="53">
        <f>N4*(M32-F42)^2</f>
        <v>0</v>
      </c>
    </row>
    <row r="42" spans="1:18" x14ac:dyDescent="0.25">
      <c r="A42" s="33"/>
      <c r="B42" s="34">
        <f>SUM(B4:B8)/SUM(J4:J8)</f>
        <v>0.75513582679620095</v>
      </c>
      <c r="C42" s="34">
        <f>SUM(C4:C7)/SUM(K4:K7)</f>
        <v>0.82639312086756622</v>
      </c>
      <c r="D42" s="34">
        <f>SUM(D4:D6)/SUM(L4:L6)</f>
        <v>0.88474033995238421</v>
      </c>
      <c r="E42" s="34">
        <f>SUM(E4:E5)/SUM(M4:M5)</f>
        <v>0.9847079246645597</v>
      </c>
      <c r="F42" s="34">
        <f>SUM(F4)/SUM(N4)</f>
        <v>0.9568449193971722</v>
      </c>
      <c r="G42" s="30">
        <v>2018</v>
      </c>
      <c r="H42" s="51">
        <f>B5*(B33-B41)^2</f>
        <v>433343062.76661754</v>
      </c>
      <c r="I42" s="51">
        <f>C5*(C33-C41)^2</f>
        <v>694907162.47933459</v>
      </c>
      <c r="J42" s="51">
        <f>D5*(D33-D41)^2</f>
        <v>348479962.06618339</v>
      </c>
      <c r="K42" s="51">
        <f>E5*(E33-E41)^2</f>
        <v>18709982.58519876</v>
      </c>
      <c r="L42" s="51"/>
      <c r="M42" s="30">
        <v>2018</v>
      </c>
      <c r="N42" s="51">
        <f>J5*(I33-B42)^2</f>
        <v>226667835.75950289</v>
      </c>
      <c r="O42" s="51">
        <f>K5*(J33-C42)^2</f>
        <v>497548918.59162802</v>
      </c>
      <c r="P42" s="51">
        <f>L5*(K33-D42)^2</f>
        <v>285864354.95003444</v>
      </c>
      <c r="Q42" s="51">
        <f>M5*(L33-E42)^2</f>
        <v>18596286.966368586</v>
      </c>
      <c r="R42" s="51"/>
    </row>
    <row r="43" spans="1:18" x14ac:dyDescent="0.25">
      <c r="A43" s="33"/>
      <c r="B43" s="51">
        <f>H48</f>
        <v>19699.609913245411</v>
      </c>
      <c r="C43" s="51">
        <f>I48</f>
        <v>23253.261024043957</v>
      </c>
      <c r="D43" s="51">
        <f>J48</f>
        <v>21149.578618716954</v>
      </c>
      <c r="E43" s="51">
        <f>K48</f>
        <v>6079.5665745719643</v>
      </c>
      <c r="F43" s="46">
        <f>L48</f>
        <v>0</v>
      </c>
      <c r="G43" s="30">
        <v>2019</v>
      </c>
      <c r="H43" s="50">
        <f>B6*(B34-B41)^2</f>
        <v>18792412.878323119</v>
      </c>
      <c r="I43" s="51">
        <f>C6*(C34-C41)^2</f>
        <v>272239862.50943565</v>
      </c>
      <c r="J43" s="51">
        <f>D6*(D34-D41)^2</f>
        <v>455005467.30054373</v>
      </c>
      <c r="K43" s="51"/>
      <c r="L43" s="51"/>
      <c r="M43" s="30">
        <v>2019</v>
      </c>
      <c r="N43" s="50">
        <f>J6*(I34-B42)^2</f>
        <v>7872645.4545099614</v>
      </c>
      <c r="O43" s="51">
        <f>K6*(J34-C42)^2</f>
        <v>139374027.67926249</v>
      </c>
      <c r="P43" s="51">
        <f>L6*(K34-D42)^2</f>
        <v>277942655.19113469</v>
      </c>
      <c r="Q43" s="51"/>
      <c r="R43" s="51"/>
    </row>
    <row r="44" spans="1:18" x14ac:dyDescent="0.25">
      <c r="A44" s="33"/>
      <c r="B44" s="44">
        <f>N48</f>
        <v>12853.908401082064</v>
      </c>
      <c r="C44" s="44">
        <f>O48</f>
        <v>18530.290329610187</v>
      </c>
      <c r="D44" s="44">
        <f>P48</f>
        <v>17780.162420394827</v>
      </c>
      <c r="E44" s="44">
        <f>Q48</f>
        <v>5948.0110205609471</v>
      </c>
      <c r="F44" s="46">
        <f>R48</f>
        <v>0</v>
      </c>
      <c r="G44" s="30">
        <v>2020</v>
      </c>
      <c r="H44" s="51">
        <f>B7*(B35-B41)^2</f>
        <v>80729748.658035979</v>
      </c>
      <c r="I44" s="51">
        <f>C7*(C35-C41)^2</f>
        <v>284193118.37608343</v>
      </c>
      <c r="J44" s="51"/>
      <c r="K44" s="51"/>
      <c r="L44" s="51"/>
      <c r="M44" s="30">
        <v>2020</v>
      </c>
      <c r="N44" s="51">
        <f>J7*(I35-B42)^2</f>
        <v>36583867.958347835</v>
      </c>
      <c r="O44" s="51">
        <f>K7*(J35-C42)^2</f>
        <v>146867797.3679904</v>
      </c>
      <c r="P44" s="51"/>
      <c r="Q44" s="51"/>
      <c r="R44" s="51"/>
    </row>
    <row r="45" spans="1:18" x14ac:dyDescent="0.25">
      <c r="G45" s="30">
        <v>2021</v>
      </c>
      <c r="H45" s="51">
        <f>B8*(B36-B41)^2</f>
        <v>868999397.24815392</v>
      </c>
      <c r="I45" s="51"/>
      <c r="J45" s="51"/>
      <c r="K45" s="51"/>
      <c r="L45" s="51"/>
      <c r="M45" s="30">
        <v>2021</v>
      </c>
      <c r="N45" s="51">
        <f>J8*(I36-B42)^2</f>
        <v>317719958.56893975</v>
      </c>
      <c r="O45" s="51"/>
      <c r="P45" s="51"/>
      <c r="Q45" s="51"/>
      <c r="R45" s="51"/>
    </row>
    <row r="46" spans="1:18" x14ac:dyDescent="0.25">
      <c r="G46" s="30" t="s">
        <v>9</v>
      </c>
      <c r="H46" s="51">
        <f>SUM(H41:H45)</f>
        <v>1552298522.9361472</v>
      </c>
      <c r="I46" s="51">
        <f>SUM(I41:I44)</f>
        <v>1622142444.7569654</v>
      </c>
      <c r="J46" s="51">
        <f>SUM(J41:J43)</f>
        <v>894609351.49857855</v>
      </c>
      <c r="K46" s="51">
        <f>SUM(K41:K42)</f>
        <v>36961129.734652683</v>
      </c>
      <c r="L46" s="51"/>
      <c r="M46" s="30" t="s">
        <v>9</v>
      </c>
      <c r="N46" s="51">
        <f>SUM(N41:N45)</f>
        <v>660891844.73363233</v>
      </c>
      <c r="O46" s="51">
        <f>SUM(O41:O44)</f>
        <v>1030114979.0989347</v>
      </c>
      <c r="P46" s="51">
        <f>SUM(P41:P43)</f>
        <v>632268351.39124095</v>
      </c>
      <c r="Q46" s="51">
        <f>SUM(Q41:Q42)</f>
        <v>35378835.100714475</v>
      </c>
      <c r="R46" s="51"/>
    </row>
    <row r="47" spans="1:18" x14ac:dyDescent="0.25">
      <c r="G47" s="30" t="s">
        <v>21</v>
      </c>
      <c r="H47" s="51">
        <f>H46/4</f>
        <v>388074630.7340368</v>
      </c>
      <c r="I47" s="51">
        <f>I46/3</f>
        <v>540714148.25232184</v>
      </c>
      <c r="J47" s="51">
        <f>J46/2</f>
        <v>447304675.74928927</v>
      </c>
      <c r="K47" s="51">
        <f>K46/1</f>
        <v>36961129.734652683</v>
      </c>
      <c r="L47" s="51"/>
      <c r="M47" s="30" t="s">
        <v>21</v>
      </c>
      <c r="N47" s="52">
        <f>N46/4</f>
        <v>165222961.18340808</v>
      </c>
      <c r="O47" s="52">
        <f>O46/3</f>
        <v>343371659.69964486</v>
      </c>
      <c r="P47" s="52">
        <f>P46/2</f>
        <v>316134175.69562048</v>
      </c>
      <c r="Q47" s="52">
        <f>Q46/1</f>
        <v>35378835.100714475</v>
      </c>
      <c r="R47" s="51"/>
    </row>
    <row r="48" spans="1:18" x14ac:dyDescent="0.25">
      <c r="G48" s="30"/>
      <c r="H48" s="51">
        <f>SQRT(H47)</f>
        <v>19699.609913245411</v>
      </c>
      <c r="I48" s="51">
        <f>SQRT(I47)</f>
        <v>23253.261024043957</v>
      </c>
      <c r="J48" s="51">
        <f>SQRT(J47)</f>
        <v>21149.578618716954</v>
      </c>
      <c r="K48" s="51">
        <f>SQRT(K47)</f>
        <v>6079.5665745719643</v>
      </c>
      <c r="L48" s="53">
        <f>L41</f>
        <v>0</v>
      </c>
      <c r="M48" s="30"/>
      <c r="N48" s="51">
        <f>SQRT(N47)</f>
        <v>12853.908401082064</v>
      </c>
      <c r="O48" s="51">
        <f>SQRT(O47)</f>
        <v>18530.290329610187</v>
      </c>
      <c r="P48" s="51">
        <f>SQRT(P47)</f>
        <v>17780.162420394827</v>
      </c>
      <c r="Q48" s="51">
        <f>SQRT(Q47)</f>
        <v>5948.0110205609471</v>
      </c>
      <c r="R48" s="53">
        <f>R41</f>
        <v>0</v>
      </c>
    </row>
    <row r="51" spans="1:13" x14ac:dyDescent="0.25">
      <c r="A51" s="101" t="s">
        <v>22</v>
      </c>
      <c r="B51" s="101"/>
      <c r="C51" s="101"/>
      <c r="D51" s="101"/>
      <c r="E51" s="101"/>
      <c r="F51" s="101"/>
      <c r="H51" s="101" t="s">
        <v>23</v>
      </c>
      <c r="I51" s="101"/>
      <c r="J51" s="101"/>
      <c r="K51" s="101"/>
      <c r="L51" s="101"/>
      <c r="M51" s="101"/>
    </row>
    <row r="52" spans="1:13" x14ac:dyDescent="0.25">
      <c r="A52" s="33"/>
      <c r="B52" s="42">
        <v>1</v>
      </c>
      <c r="C52" s="42">
        <v>2</v>
      </c>
      <c r="D52" s="42">
        <v>3</v>
      </c>
      <c r="E52" s="42">
        <v>4</v>
      </c>
      <c r="F52" s="42">
        <v>5</v>
      </c>
      <c r="H52" s="33"/>
      <c r="I52" s="42">
        <v>1</v>
      </c>
      <c r="J52" s="42">
        <v>2</v>
      </c>
      <c r="K52" s="42">
        <v>3</v>
      </c>
      <c r="L52" s="42">
        <v>4</v>
      </c>
      <c r="M52" s="42">
        <v>5</v>
      </c>
    </row>
    <row r="53" spans="1:13" x14ac:dyDescent="0.25">
      <c r="A53" s="42">
        <v>1</v>
      </c>
      <c r="B53" s="34">
        <f>(B32-B41)/B43*SQRT(B4)</f>
        <v>-0.62260876870718773</v>
      </c>
      <c r="C53" s="34">
        <f>(C32-C41)/C43*SQRT(C4)</f>
        <v>-0.82810869324201608</v>
      </c>
      <c r="D53" s="34">
        <f>(D32-D41)/D43*SQRT(D4)</f>
        <v>-0.45135107706229849</v>
      </c>
      <c r="E53" s="34">
        <f>(E32-E41)/E43*SQRT(E4)</f>
        <v>0.70270406316552869</v>
      </c>
      <c r="F53" s="34" t="e">
        <f>(F32-F41)/F43*SQRT(F4)</f>
        <v>#DIV/0!</v>
      </c>
      <c r="H53" s="42">
        <v>1</v>
      </c>
      <c r="I53" s="34">
        <f>(I32-B42)/B44*SQRT(J4)</f>
        <v>0.66035028345610436</v>
      </c>
      <c r="J53" s="34">
        <f>(J32-C42)/C44*SQRT(K4)</f>
        <v>0.84697647513883034</v>
      </c>
      <c r="K53" s="34">
        <f>(K32-D42)/D44*SQRT(L4)</f>
        <v>0.46535777868009892</v>
      </c>
      <c r="L53" s="34">
        <f>(L32-E42)/E44*SQRT(M4)</f>
        <v>-0.68874298138251955</v>
      </c>
      <c r="M53" s="48" t="e">
        <f>(M32-F42)/F44*SQRT(N4)</f>
        <v>#DIV/0!</v>
      </c>
    </row>
    <row r="54" spans="1:13" x14ac:dyDescent="0.25">
      <c r="A54" s="42">
        <v>2</v>
      </c>
      <c r="B54" s="34">
        <f>(B33-B41)/B43*SQRT(B5)</f>
        <v>-1.0567160354165874</v>
      </c>
      <c r="C54" s="34">
        <f>(C33-C41)/C43*SQRT(C5)</f>
        <v>-1.1336513963751327</v>
      </c>
      <c r="D54" s="34">
        <f>(D33-D41)/D43*SQRT(D5)</f>
        <v>-0.88264727840827162</v>
      </c>
      <c r="E54" s="34">
        <f>(E33-E41)/E43*SQRT(E5)</f>
        <v>-0.71148225530272824</v>
      </c>
      <c r="F54" s="34"/>
      <c r="H54" s="42">
        <v>2</v>
      </c>
      <c r="I54" s="34">
        <f>(I33-B42)/B44*SQRT(J5)</f>
        <v>1.1712773586506846</v>
      </c>
      <c r="J54" s="34">
        <f>(J33-C42)/C44*SQRT(K5)</f>
        <v>1.2037482520438125</v>
      </c>
      <c r="K54" s="34">
        <f>(K33-D42)/D44*SQRT(L5)</f>
        <v>0.9509206507745992</v>
      </c>
      <c r="L54" s="34">
        <f>(L33-E42)/E44*SQRT(M5)</f>
        <v>0.72500559004487553</v>
      </c>
      <c r="M54" s="34"/>
    </row>
    <row r="55" spans="1:13" x14ac:dyDescent="0.25">
      <c r="A55" s="42">
        <v>3</v>
      </c>
      <c r="B55" s="34">
        <f>(B34-B41)/B43*SQRT(B6)</f>
        <v>0.22005621882718426</v>
      </c>
      <c r="C55" s="34">
        <f>(C34-C41)/C43*SQRT(C6)</f>
        <v>0.70956468356828517</v>
      </c>
      <c r="D55" s="34">
        <f>(D34-D41)/D43*SQRT(D6)</f>
        <v>1.0085712603248091</v>
      </c>
      <c r="E55" s="34"/>
      <c r="F55" s="34"/>
      <c r="H55" s="42">
        <v>3</v>
      </c>
      <c r="I55" s="34">
        <f>(I34-B42)/B44*SQRT(J6)</f>
        <v>-0.21828562970883611</v>
      </c>
      <c r="J55" s="34">
        <f>(J34-C42)/C44*SQRT(K6)</f>
        <v>-0.63710160839239727</v>
      </c>
      <c r="K55" s="34">
        <f>(K34-D42)/D44*SQRT(L6)</f>
        <v>-0.93765241627819473</v>
      </c>
      <c r="L55" s="34"/>
      <c r="M55" s="34"/>
    </row>
    <row r="56" spans="1:13" x14ac:dyDescent="0.25">
      <c r="A56" s="42">
        <v>4</v>
      </c>
      <c r="B56" s="34">
        <f>(B35-B41)/B43*SQRT(B7)</f>
        <v>-0.45609905637257642</v>
      </c>
      <c r="C56" s="34">
        <f>(C35-C41)/C43*SQRT(C7)</f>
        <v>0.72497480198028375</v>
      </c>
      <c r="D56" s="34"/>
      <c r="E56" s="34"/>
      <c r="F56" s="34"/>
      <c r="H56" s="42">
        <v>4</v>
      </c>
      <c r="I56" s="34">
        <f>(I35-B42)/B44*SQRT(J7)</f>
        <v>0.47055415186629634</v>
      </c>
      <c r="J56" s="34">
        <f>(J35-C42)/C44*SQRT(K7)</f>
        <v>-0.65400499757011799</v>
      </c>
      <c r="K56" s="34"/>
      <c r="L56" s="34"/>
      <c r="M56" s="34"/>
    </row>
    <row r="57" spans="1:13" x14ac:dyDescent="0.25">
      <c r="A57" s="42">
        <v>5</v>
      </c>
      <c r="B57" s="34">
        <f>(B36-B41)/B43*SQRT(B8)</f>
        <v>1.4964152007226792</v>
      </c>
      <c r="C57" s="34"/>
      <c r="D57" s="34"/>
      <c r="E57" s="34"/>
      <c r="F57" s="34"/>
      <c r="H57" s="42">
        <v>5</v>
      </c>
      <c r="I57" s="34">
        <f>(I36-B42)/B44*SQRT(J8)</f>
        <v>-1.3867144717914088</v>
      </c>
      <c r="J57" s="34"/>
      <c r="K57" s="34"/>
      <c r="L57" s="34"/>
      <c r="M57" s="34"/>
    </row>
    <row r="60" spans="1:13" x14ac:dyDescent="0.25">
      <c r="A60" s="101" t="s">
        <v>22</v>
      </c>
      <c r="B60" s="101"/>
      <c r="C60" s="101"/>
      <c r="D60" s="101"/>
      <c r="E60" s="101"/>
      <c r="F60" s="101"/>
      <c r="H60" s="101" t="s">
        <v>23</v>
      </c>
      <c r="I60" s="101"/>
      <c r="J60" s="101"/>
      <c r="K60" s="101"/>
      <c r="L60" s="101"/>
      <c r="M60" s="101"/>
    </row>
    <row r="61" spans="1:13" ht="22.5" customHeight="1" x14ac:dyDescent="0.25">
      <c r="A61" s="33"/>
      <c r="B61" s="54">
        <v>1</v>
      </c>
      <c r="C61" s="54">
        <v>2</v>
      </c>
      <c r="D61" s="54">
        <v>3</v>
      </c>
      <c r="E61" s="54">
        <v>4</v>
      </c>
      <c r="F61" s="54">
        <v>5</v>
      </c>
      <c r="H61" s="33"/>
      <c r="I61" s="54">
        <v>1</v>
      </c>
      <c r="J61" s="54">
        <v>2</v>
      </c>
      <c r="K61" s="54">
        <v>3</v>
      </c>
      <c r="L61" s="54">
        <v>4</v>
      </c>
      <c r="M61" s="54">
        <v>5</v>
      </c>
    </row>
    <row r="62" spans="1:13" x14ac:dyDescent="0.25">
      <c r="A62" s="54">
        <v>1</v>
      </c>
      <c r="B62" s="34">
        <f t="shared" ref="B62:E63" si="0">B53^2</f>
        <v>0.38764167887108036</v>
      </c>
      <c r="C62" s="34">
        <f t="shared" si="0"/>
        <v>0.68576400782299951</v>
      </c>
      <c r="D62" s="34">
        <f t="shared" si="0"/>
        <v>0.20371779476529692</v>
      </c>
      <c r="E62" s="34">
        <f t="shared" si="0"/>
        <v>0.49379300038934332</v>
      </c>
      <c r="F62" s="34"/>
      <c r="H62" s="54">
        <v>1</v>
      </c>
      <c r="I62" s="34">
        <f t="shared" ref="I62:L63" si="1">I53^2</f>
        <v>0.43606249686055737</v>
      </c>
      <c r="J62" s="34">
        <f t="shared" si="1"/>
        <v>0.71736914943859764</v>
      </c>
      <c r="K62" s="34">
        <f t="shared" si="1"/>
        <v>0.21655786217807593</v>
      </c>
      <c r="L62" s="34">
        <f t="shared" si="1"/>
        <v>0.47436689440368168</v>
      </c>
      <c r="M62" s="55"/>
    </row>
    <row r="63" spans="1:13" x14ac:dyDescent="0.25">
      <c r="A63" s="54">
        <v>2</v>
      </c>
      <c r="B63" s="34">
        <f t="shared" si="0"/>
        <v>1.1166487795065505</v>
      </c>
      <c r="C63" s="34">
        <f t="shared" si="0"/>
        <v>1.2851654885032882</v>
      </c>
      <c r="D63" s="34">
        <f t="shared" si="0"/>
        <v>0.77906621808152898</v>
      </c>
      <c r="E63" s="34">
        <f t="shared" si="0"/>
        <v>0.50620699961065652</v>
      </c>
      <c r="F63" s="34"/>
      <c r="H63" s="54">
        <v>2</v>
      </c>
      <c r="I63" s="34">
        <f t="shared" si="1"/>
        <v>1.3718906508877244</v>
      </c>
      <c r="J63" s="34">
        <f t="shared" si="1"/>
        <v>1.4490098542985339</v>
      </c>
      <c r="K63" s="34">
        <f t="shared" si="1"/>
        <v>0.90425008406958729</v>
      </c>
      <c r="L63" s="34">
        <f t="shared" si="1"/>
        <v>0.52563310559631815</v>
      </c>
      <c r="M63" s="55"/>
    </row>
    <row r="64" spans="1:13" x14ac:dyDescent="0.25">
      <c r="A64" s="54">
        <v>3</v>
      </c>
      <c r="B64" s="34">
        <f>B55^2</f>
        <v>4.8424739444517605E-2</v>
      </c>
      <c r="C64" s="34">
        <f>C55^2</f>
        <v>0.50348204016736064</v>
      </c>
      <c r="D64" s="34">
        <f>D55^2</f>
        <v>1.0172159871531739</v>
      </c>
      <c r="E64" s="34"/>
      <c r="F64" s="34"/>
      <c r="H64" s="54">
        <v>3</v>
      </c>
      <c r="I64" s="34">
        <f>I55^2</f>
        <v>4.7648616137383117E-2</v>
      </c>
      <c r="J64" s="34">
        <f>J55^2</f>
        <v>0.40589845941617952</v>
      </c>
      <c r="K64" s="34">
        <f>K55^2</f>
        <v>0.879192053752337</v>
      </c>
      <c r="L64" s="55"/>
      <c r="M64" s="55"/>
    </row>
    <row r="65" spans="1:13" x14ac:dyDescent="0.25">
      <c r="A65" s="54">
        <v>4</v>
      </c>
      <c r="B65" s="34">
        <f>B56^2</f>
        <v>0.20802634922395463</v>
      </c>
      <c r="C65" s="34">
        <f>C56^2</f>
        <v>0.52558846350635158</v>
      </c>
      <c r="D65" s="34"/>
      <c r="E65" s="34"/>
      <c r="F65" s="34"/>
      <c r="H65" s="54">
        <v>4</v>
      </c>
      <c r="I65" s="34">
        <f>I56^2</f>
        <v>0.2214212098386095</v>
      </c>
      <c r="J65" s="34">
        <f>J56^2</f>
        <v>0.42772253684669004</v>
      </c>
      <c r="K65" s="55"/>
      <c r="L65" s="55"/>
      <c r="M65" s="55"/>
    </row>
    <row r="66" spans="1:13" x14ac:dyDescent="0.25">
      <c r="A66" s="54">
        <v>5</v>
      </c>
      <c r="B66" s="34">
        <f>B57^2</f>
        <v>2.2392584529538961</v>
      </c>
      <c r="C66" s="34"/>
      <c r="D66" s="34"/>
      <c r="E66" s="34"/>
      <c r="F66" s="34"/>
      <c r="H66" s="54">
        <v>5</v>
      </c>
      <c r="I66" s="34">
        <f>I57^2</f>
        <v>1.922977026275726</v>
      </c>
      <c r="J66" s="55"/>
      <c r="K66" s="55"/>
      <c r="L66" s="55"/>
      <c r="M66" s="55"/>
    </row>
    <row r="67" spans="1:13" x14ac:dyDescent="0.25">
      <c r="B67" s="56"/>
    </row>
    <row r="69" spans="1:13" ht="15.75" customHeight="1" x14ac:dyDescent="0.25">
      <c r="B69" s="65">
        <f>((B53*B24)+(B54*B25)+(B55*B26)+(B56*B27))/SUM(B62:B65)</f>
        <v>-0.51485253320172031</v>
      </c>
      <c r="C69" s="74">
        <f>((C53*C24)+(C54*C25)+(C55*C26))/SUM(C62:C64)</f>
        <v>0.78466962658788275</v>
      </c>
      <c r="D69" s="65">
        <f>((D53*D24)+(D54*D25))/SUM(D62:D63)</f>
        <v>-0.31909028863198047</v>
      </c>
    </row>
    <row r="70" spans="1:13" ht="22.5" customHeight="1" x14ac:dyDescent="0.25">
      <c r="B70" s="65"/>
      <c r="C70" s="65"/>
      <c r="D70" s="65"/>
    </row>
    <row r="71" spans="1:13" x14ac:dyDescent="0.25">
      <c r="B71" s="65">
        <f>((I53*H24)+(I54*H25)+(I55*H26)+(I56*H27)/SUM(I62:I65))</f>
        <v>-1.5373911137123486</v>
      </c>
      <c r="C71" s="65">
        <f>((J53*I24)+(J54*I25)+(J55*I26))/SUM(J62:J64)</f>
        <v>-0.75409664377389329</v>
      </c>
      <c r="D71" s="74">
        <f>((K53*J24)+(K54*J25))/SUM(K62:K63)</f>
        <v>0.33398058154590521</v>
      </c>
      <c r="H71" s="57"/>
      <c r="I71" s="60"/>
    </row>
    <row r="72" spans="1:13" x14ac:dyDescent="0.25">
      <c r="H72" s="57"/>
      <c r="I72" s="60"/>
    </row>
    <row r="74" spans="1:13" x14ac:dyDescent="0.25">
      <c r="A74" s="102" t="s">
        <v>55</v>
      </c>
      <c r="B74" s="102"/>
      <c r="C74" s="102"/>
      <c r="D74" s="102"/>
      <c r="E74" s="102"/>
      <c r="F74" s="102"/>
      <c r="H74" s="90" t="s">
        <v>66</v>
      </c>
      <c r="I74" s="90"/>
      <c r="J74" s="90"/>
      <c r="K74" s="90"/>
      <c r="L74" s="90"/>
      <c r="M74" s="90"/>
    </row>
    <row r="75" spans="1:13" x14ac:dyDescent="0.25">
      <c r="A75" s="58"/>
      <c r="B75" s="58">
        <v>1</v>
      </c>
      <c r="C75" s="58">
        <v>2</v>
      </c>
      <c r="D75" s="58">
        <v>3</v>
      </c>
      <c r="E75" s="58">
        <v>4</v>
      </c>
      <c r="F75" s="58">
        <v>5</v>
      </c>
      <c r="H75" s="46"/>
      <c r="I75" s="46">
        <v>1</v>
      </c>
      <c r="J75" s="46">
        <v>2</v>
      </c>
      <c r="K75" s="46">
        <v>3</v>
      </c>
      <c r="L75" s="46">
        <v>4</v>
      </c>
      <c r="M75" s="46">
        <v>5</v>
      </c>
    </row>
    <row r="76" spans="1:13" x14ac:dyDescent="0.25">
      <c r="A76" s="58">
        <v>1</v>
      </c>
      <c r="B76" s="58"/>
      <c r="C76" s="58"/>
      <c r="D76" s="58"/>
      <c r="E76" s="58"/>
      <c r="F76" s="58"/>
      <c r="H76" s="46">
        <v>1</v>
      </c>
      <c r="I76" s="34"/>
      <c r="J76" s="34"/>
      <c r="K76" s="34"/>
      <c r="L76" s="34"/>
      <c r="M76" s="34"/>
    </row>
    <row r="77" spans="1:13" x14ac:dyDescent="0.25">
      <c r="A77" s="58">
        <v>2</v>
      </c>
      <c r="B77" s="58"/>
      <c r="C77" s="58"/>
      <c r="D77" s="58"/>
      <c r="E77" s="58"/>
      <c r="F77" s="66">
        <f>U15*(E13+C69*(E15/E43)*(E33-E41))</f>
        <v>12181879256.945066</v>
      </c>
      <c r="H77" s="46">
        <v>2</v>
      </c>
      <c r="I77" s="34"/>
      <c r="J77" s="34"/>
      <c r="K77" s="34"/>
      <c r="L77" s="34"/>
      <c r="M77" s="68">
        <f>E13+C69*(E15/E43)*(E33-E41)</f>
        <v>1.0392204639425811</v>
      </c>
    </row>
    <row r="78" spans="1:13" x14ac:dyDescent="0.25">
      <c r="A78" s="58">
        <v>3</v>
      </c>
      <c r="B78" s="58"/>
      <c r="C78" s="58"/>
      <c r="D78" s="58"/>
      <c r="E78" s="67">
        <f>T16*(D13+C69*(D15/D43)*(D34-D41))</f>
        <v>20743708034.410786</v>
      </c>
      <c r="F78" s="66">
        <f>E78*(E13+C69*(E15/E43)*(E34-E41))</f>
        <v>21557285887.409824</v>
      </c>
      <c r="H78" s="46">
        <v>3</v>
      </c>
      <c r="I78" s="34"/>
      <c r="J78" s="34"/>
      <c r="K78" s="34"/>
      <c r="L78" s="81">
        <f>D13+C69*(D15/D43)*(D34-D41)</f>
        <v>1.04155763313618</v>
      </c>
      <c r="M78" s="68">
        <f>E13+C69*(E15/E43)*(E34-E41)</f>
        <v>1.0392204639425811</v>
      </c>
    </row>
    <row r="79" spans="1:13" x14ac:dyDescent="0.25">
      <c r="A79" s="58">
        <v>4</v>
      </c>
      <c r="B79" s="58"/>
      <c r="C79" s="58"/>
      <c r="D79" s="67">
        <f>S17*(C13+C69*(C15/C43)*(C35-C41))</f>
        <v>25253995647.069878</v>
      </c>
      <c r="E79" s="67">
        <f>D79*(D13+C69*(D15/D43)*(D35-D41))</f>
        <v>26322980867.47081</v>
      </c>
      <c r="F79" s="66">
        <f>E79*(E13+C69*(E15/E43)*(E35-E41))</f>
        <v>27355380389.444698</v>
      </c>
      <c r="H79" s="46">
        <v>4</v>
      </c>
      <c r="I79" s="34"/>
      <c r="J79" s="34"/>
      <c r="K79" s="81">
        <f>C13+C69*(C15/C43)*(C35-C41)</f>
        <v>1.1028038757202456</v>
      </c>
      <c r="L79" s="81">
        <f>D13+C69*(D15/D43)*(D35-D41)</f>
        <v>1.0423293499904029</v>
      </c>
      <c r="M79" s="68">
        <f>E13+C69*(E15/E43)*(E35-E41)</f>
        <v>1.0392204639425811</v>
      </c>
    </row>
    <row r="80" spans="1:13" x14ac:dyDescent="0.25">
      <c r="A80" s="58">
        <v>5</v>
      </c>
      <c r="B80" s="58"/>
      <c r="C80" s="67">
        <f>R18*(B13+C69*(B15/B43)*(B36-B41))</f>
        <v>20894961259.947163</v>
      </c>
      <c r="D80" s="67">
        <f>C80*(C13+C69*(C15/C43)*(C36-C41))</f>
        <v>23720059927.668343</v>
      </c>
      <c r="E80" s="67">
        <f>D80*(D13+C69*(D15/D43)*(D36-D41))</f>
        <v>24876953424.641468</v>
      </c>
      <c r="F80" s="66">
        <f>E80*(E13+C69*(E15/E43)*(E36-E41))</f>
        <v>25852639079.433887</v>
      </c>
      <c r="H80" s="46">
        <v>5</v>
      </c>
      <c r="I80" s="34"/>
      <c r="J80" s="81">
        <f>B13+C69*(B15/B43)*(B36-B41)</f>
        <v>1.3321484389797611</v>
      </c>
      <c r="K80" s="81">
        <f>C13+C69*(C15/C43)*(C36-C41)</f>
        <v>1.1352047813142643</v>
      </c>
      <c r="L80" s="81">
        <f>D13+C69*(D15/D43)*(D36-D41)</f>
        <v>1.0487727898032695</v>
      </c>
      <c r="M80" s="68">
        <f>E13+C69*(E15/E43)*(E36-E41)</f>
        <v>1.0392204639425811</v>
      </c>
    </row>
    <row r="81" spans="1:14" x14ac:dyDescent="0.25">
      <c r="H81" s="80"/>
      <c r="I81" s="80"/>
      <c r="J81" s="80">
        <f>K79*S17</f>
        <v>25253995647.069878</v>
      </c>
      <c r="K81" s="80">
        <f>L78*T16</f>
        <v>20743708034.410786</v>
      </c>
      <c r="L81" s="80">
        <f>L80*D80</f>
        <v>24876953424.641468</v>
      </c>
      <c r="M81" s="80">
        <f>M77*U15</f>
        <v>12181879256.945066</v>
      </c>
      <c r="N81" s="83">
        <f>M79*E79</f>
        <v>27355380389.444698</v>
      </c>
    </row>
    <row r="82" spans="1:14" x14ac:dyDescent="0.25">
      <c r="H82" s="80"/>
      <c r="I82" s="82">
        <f>J80*R18</f>
        <v>20894961259.947163</v>
      </c>
      <c r="J82" s="80">
        <f>K80*C80</f>
        <v>23720059927.668343</v>
      </c>
      <c r="K82" s="80">
        <f>L79*D79</f>
        <v>26322980867.47081</v>
      </c>
      <c r="L82" s="80"/>
      <c r="M82" s="80">
        <f>M78*E78</f>
        <v>21557285887.409824</v>
      </c>
      <c r="N82" s="83">
        <f>M80*E80</f>
        <v>25852639079.433887</v>
      </c>
    </row>
    <row r="83" spans="1:14" x14ac:dyDescent="0.25">
      <c r="A83" s="102" t="s">
        <v>55</v>
      </c>
      <c r="B83" s="102"/>
      <c r="C83" s="102"/>
      <c r="D83" s="102"/>
      <c r="E83" s="102"/>
      <c r="F83" s="102"/>
      <c r="H83" s="104" t="s">
        <v>67</v>
      </c>
      <c r="I83" s="104"/>
      <c r="J83" s="104"/>
      <c r="K83" s="104"/>
      <c r="L83" s="104"/>
      <c r="M83" s="104"/>
    </row>
    <row r="84" spans="1:14" x14ac:dyDescent="0.25">
      <c r="A84" s="58"/>
      <c r="B84" s="58">
        <v>1</v>
      </c>
      <c r="C84" s="58">
        <v>2</v>
      </c>
      <c r="D84" s="58">
        <v>3</v>
      </c>
      <c r="E84" s="58">
        <v>4</v>
      </c>
      <c r="F84" s="58">
        <v>5</v>
      </c>
      <c r="H84" s="46"/>
      <c r="I84" s="46">
        <v>1</v>
      </c>
      <c r="J84" s="46">
        <v>2</v>
      </c>
      <c r="K84" s="46">
        <v>3</v>
      </c>
      <c r="L84" s="46">
        <v>4</v>
      </c>
      <c r="M84" s="46">
        <v>5</v>
      </c>
    </row>
    <row r="85" spans="1:14" x14ac:dyDescent="0.25">
      <c r="A85" s="58">
        <v>1</v>
      </c>
      <c r="B85" s="58"/>
      <c r="C85" s="58"/>
      <c r="D85" s="58"/>
      <c r="E85" s="58"/>
      <c r="F85" s="58"/>
      <c r="H85" s="46">
        <v>1</v>
      </c>
      <c r="I85" s="34"/>
      <c r="J85" s="34"/>
      <c r="K85" s="34"/>
      <c r="L85" s="34"/>
      <c r="M85" s="34"/>
    </row>
    <row r="86" spans="1:14" x14ac:dyDescent="0.25">
      <c r="A86" s="58">
        <v>2</v>
      </c>
      <c r="B86" s="58"/>
      <c r="C86" s="58"/>
      <c r="D86" s="58"/>
      <c r="E86" s="58"/>
      <c r="F86" s="66">
        <f>AB15*(E14+D71*(E16/E44)*(L33-E42))</f>
        <v>11778435666.672087</v>
      </c>
      <c r="H86" s="46">
        <v>2</v>
      </c>
      <c r="I86" s="34"/>
      <c r="J86" s="34"/>
      <c r="K86" s="34"/>
      <c r="L86" s="34"/>
      <c r="M86" s="68">
        <f>E14+D71*(E16/E44)*(L33-E42)</f>
        <v>1.0299567868837387</v>
      </c>
    </row>
    <row r="87" spans="1:14" x14ac:dyDescent="0.25">
      <c r="A87" s="58">
        <v>3</v>
      </c>
      <c r="B87" s="58"/>
      <c r="C87" s="58"/>
      <c r="D87" s="58"/>
      <c r="E87" s="67">
        <f>AA16*(D14+D71*(D16/D44)*(K34-D42))</f>
        <v>26803438297.49176</v>
      </c>
      <c r="F87" s="66">
        <f>E87*(E14+D71*(E16/E44)*(L34-E42))</f>
        <v>27606383186.321159</v>
      </c>
      <c r="H87" s="46">
        <v>3</v>
      </c>
      <c r="I87" s="34"/>
      <c r="J87" s="34"/>
      <c r="K87" s="34"/>
      <c r="L87" s="81">
        <f>D14+D71*(D16/D44)*(K34-D42)</f>
        <v>1.0502540160939979</v>
      </c>
      <c r="M87" s="68">
        <f>E14+D71*(E16/E44)*(L34-E42)</f>
        <v>1.0299567868837387</v>
      </c>
    </row>
    <row r="88" spans="1:14" x14ac:dyDescent="0.25">
      <c r="A88" s="58">
        <v>4</v>
      </c>
      <c r="B88" s="58"/>
      <c r="C88" s="58"/>
      <c r="D88" s="67">
        <f>Z17*(C14+D71*(C16/C44)*(J35-C42))</f>
        <v>32306185499.755116</v>
      </c>
      <c r="E88" s="67">
        <f>D88*(D14+D71*(D16/D44)*(K35-D42))</f>
        <v>33915475058.307098</v>
      </c>
      <c r="F88" s="66">
        <f>E88*(E14+D71*(E16/E44)*(L35-E42))</f>
        <v>34931473716.68956</v>
      </c>
      <c r="H88" s="46">
        <v>4</v>
      </c>
      <c r="I88" s="34"/>
      <c r="J88" s="34"/>
      <c r="K88" s="81">
        <f>C14+D71*(C16/C44)*(J35-C42)</f>
        <v>1.0675629728969842</v>
      </c>
      <c r="L88" s="81">
        <f>D14+D71*(D16/D44)*(K35-D42)</f>
        <v>1.0498136667532036</v>
      </c>
      <c r="M88" s="68">
        <f>E14+D71*(E16/E44)*(L35-E42)</f>
        <v>1.0299567868837387</v>
      </c>
    </row>
    <row r="89" spans="1:14" x14ac:dyDescent="0.25">
      <c r="A89" s="58">
        <v>5</v>
      </c>
      <c r="B89" s="58"/>
      <c r="C89" s="67">
        <f>Y18*(B14+D71*(B16/B44)*(I36-B42))</f>
        <v>29786586729.94799</v>
      </c>
      <c r="D89" s="67">
        <f>C89*(C14+D71*(C16/C44)*(J36-C42))</f>
        <v>31723683983.785454</v>
      </c>
      <c r="E89" s="67">
        <f>D89*(D14+D71*(D16/D44)*(K36-D42))</f>
        <v>33203753640.671677</v>
      </c>
      <c r="F89" s="66">
        <f>E89*(E14+D71*(E16/E44)*(L36-E42))</f>
        <v>34198431412.225441</v>
      </c>
      <c r="H89" s="46">
        <v>5</v>
      </c>
      <c r="I89" s="34"/>
      <c r="J89" s="81">
        <f>B14+D71*(B16/B44)*(I36-B42)</f>
        <v>1.2176056673359665</v>
      </c>
      <c r="K89" s="81">
        <f>C14+D71*(C16/C44)*(J36-C42)</f>
        <v>1.0650325353287247</v>
      </c>
      <c r="L89" s="81">
        <f>D14+D71*(D16/D44)*(K36-D42)</f>
        <v>1.0466550372158137</v>
      </c>
      <c r="M89" s="68">
        <f>E14+D71*(E16/E44)*(L36-E42)</f>
        <v>1.0299567868837387</v>
      </c>
    </row>
    <row r="90" spans="1:14" x14ac:dyDescent="0.25">
      <c r="J90" s="84">
        <f>J89*Y18</f>
        <v>29786586729.94799</v>
      </c>
      <c r="K90" s="84">
        <f>K88*Z17</f>
        <v>32306185499.755116</v>
      </c>
      <c r="L90" s="84">
        <f>L87*AA16</f>
        <v>26803438297.49176</v>
      </c>
      <c r="M90" s="83">
        <f>M86*AB15</f>
        <v>11778435666.672087</v>
      </c>
      <c r="N90" s="83">
        <f>M89*E89</f>
        <v>34198431412.225441</v>
      </c>
    </row>
    <row r="91" spans="1:14" x14ac:dyDescent="0.25">
      <c r="A91" s="101" t="s">
        <v>64</v>
      </c>
      <c r="B91" s="101"/>
      <c r="C91" s="101"/>
      <c r="D91" s="101"/>
      <c r="E91" s="101"/>
      <c r="F91" s="101"/>
      <c r="K91" s="84">
        <f>K89*C89</f>
        <v>31723683983.785454</v>
      </c>
      <c r="L91" s="84">
        <f>L88*D88</f>
        <v>33915475058.307098</v>
      </c>
      <c r="M91" s="83">
        <f>M87*E87</f>
        <v>27606383186.321159</v>
      </c>
    </row>
    <row r="92" spans="1:14" x14ac:dyDescent="0.25">
      <c r="L92" s="84">
        <f>L89*D89</f>
        <v>33203753640.671677</v>
      </c>
      <c r="M92" s="83">
        <f>M88*E88</f>
        <v>34931473716.68956</v>
      </c>
    </row>
    <row r="93" spans="1:14" x14ac:dyDescent="0.25">
      <c r="A93" s="99" t="s">
        <v>24</v>
      </c>
      <c r="B93" s="99"/>
      <c r="C93" s="99"/>
      <c r="D93" s="99"/>
      <c r="E93" s="99"/>
      <c r="F93" s="99"/>
      <c r="I93" s="99" t="s">
        <v>25</v>
      </c>
      <c r="J93" s="99"/>
      <c r="K93" s="99"/>
      <c r="L93" s="99"/>
      <c r="M93" s="99"/>
      <c r="N93" s="99"/>
    </row>
    <row r="94" spans="1:14" x14ac:dyDescent="0.25">
      <c r="A94" s="95" t="s">
        <v>2</v>
      </c>
      <c r="B94" s="100" t="s">
        <v>3</v>
      </c>
      <c r="C94" s="100"/>
      <c r="D94" s="100"/>
      <c r="E94" s="100"/>
      <c r="F94" s="100"/>
      <c r="H94" s="59"/>
      <c r="I94" s="98" t="s">
        <v>2</v>
      </c>
      <c r="J94" s="100" t="s">
        <v>3</v>
      </c>
      <c r="K94" s="100"/>
      <c r="L94" s="100"/>
      <c r="M94" s="100"/>
      <c r="N94" s="100"/>
    </row>
    <row r="95" spans="1:14" x14ac:dyDescent="0.25">
      <c r="A95" s="96"/>
      <c r="B95" s="30">
        <v>1</v>
      </c>
      <c r="C95" s="30">
        <v>2</v>
      </c>
      <c r="D95" s="30">
        <v>3</v>
      </c>
      <c r="E95" s="30">
        <v>4</v>
      </c>
      <c r="F95" s="30">
        <v>5</v>
      </c>
      <c r="I95" s="98"/>
      <c r="J95" s="30">
        <v>1</v>
      </c>
      <c r="K95" s="30">
        <v>2</v>
      </c>
      <c r="L95" s="30">
        <v>3</v>
      </c>
      <c r="M95" s="30">
        <v>4</v>
      </c>
      <c r="N95" s="30">
        <v>5</v>
      </c>
    </row>
    <row r="96" spans="1:14" x14ac:dyDescent="0.25">
      <c r="A96" s="30">
        <v>2017</v>
      </c>
      <c r="B96" s="45">
        <v>8423706172</v>
      </c>
      <c r="C96" s="45">
        <v>11189324125</v>
      </c>
      <c r="D96" s="45">
        <v>11662679851</v>
      </c>
      <c r="E96" s="45">
        <v>12016827228</v>
      </c>
      <c r="F96" s="77">
        <v>12488132767</v>
      </c>
      <c r="I96" s="30">
        <v>2017</v>
      </c>
      <c r="J96" s="11">
        <v>10029515199</v>
      </c>
      <c r="K96" s="11">
        <v>11503037047</v>
      </c>
      <c r="L96" s="11">
        <v>12151139703</v>
      </c>
      <c r="M96" s="11">
        <v>12671760275</v>
      </c>
      <c r="N96" s="11">
        <v>13051365497</v>
      </c>
    </row>
    <row r="97" spans="1:14" x14ac:dyDescent="0.25">
      <c r="A97" s="30">
        <v>2018</v>
      </c>
      <c r="B97" s="45">
        <v>7907287198</v>
      </c>
      <c r="C97" s="45">
        <v>10581745598</v>
      </c>
      <c r="D97" s="45">
        <v>11243221000</v>
      </c>
      <c r="E97" s="71">
        <v>11722131809</v>
      </c>
      <c r="F97" s="76">
        <v>12181879256.945066</v>
      </c>
      <c r="I97" s="30">
        <v>2018</v>
      </c>
      <c r="J97" s="11">
        <v>8620245103</v>
      </c>
      <c r="K97" s="11">
        <v>10093033256</v>
      </c>
      <c r="L97" s="11">
        <v>10728529792</v>
      </c>
      <c r="M97" s="11">
        <v>11435854219</v>
      </c>
      <c r="N97" s="76">
        <f>F86</f>
        <v>11778435666.672087</v>
      </c>
    </row>
    <row r="98" spans="1:14" x14ac:dyDescent="0.25">
      <c r="A98" s="30">
        <v>2019</v>
      </c>
      <c r="B98" s="45">
        <v>13798783091</v>
      </c>
      <c r="C98" s="45">
        <v>17738813032</v>
      </c>
      <c r="D98" s="71">
        <v>19916044369</v>
      </c>
      <c r="E98" s="76">
        <v>20743708034.410786</v>
      </c>
      <c r="F98" s="76">
        <v>21557285887.409824</v>
      </c>
      <c r="I98" s="30">
        <v>2019</v>
      </c>
      <c r="J98" s="11">
        <v>18782473769</v>
      </c>
      <c r="K98" s="11">
        <v>23662891319</v>
      </c>
      <c r="L98" s="11">
        <v>25520910072</v>
      </c>
      <c r="M98" s="76">
        <f>E87</f>
        <v>26803438297.49176</v>
      </c>
      <c r="N98" s="76">
        <f>F87</f>
        <v>27606383186.321159</v>
      </c>
    </row>
    <row r="99" spans="1:14" x14ac:dyDescent="0.25">
      <c r="A99" s="30">
        <v>2020</v>
      </c>
      <c r="B99" s="45">
        <v>18568832081</v>
      </c>
      <c r="C99" s="71">
        <v>22899806759</v>
      </c>
      <c r="D99" s="76">
        <v>25253995647.069878</v>
      </c>
      <c r="E99" s="76">
        <v>26322980867.47081</v>
      </c>
      <c r="F99" s="76">
        <v>27355380389.444698</v>
      </c>
      <c r="I99" s="30">
        <v>2020</v>
      </c>
      <c r="J99" s="11">
        <v>23365695859</v>
      </c>
      <c r="K99" s="11">
        <v>30261620457</v>
      </c>
      <c r="L99" s="76">
        <f>D88</f>
        <v>32306185499.755116</v>
      </c>
      <c r="M99" s="76">
        <f>E88</f>
        <v>33915475058.307098</v>
      </c>
      <c r="N99" s="76">
        <f>F88</f>
        <v>34931473716.68956</v>
      </c>
    </row>
    <row r="100" spans="1:14" x14ac:dyDescent="0.25">
      <c r="A100" s="30">
        <v>2021</v>
      </c>
      <c r="B100" s="71">
        <v>15685159888</v>
      </c>
      <c r="C100" s="76">
        <v>20894961259.947163</v>
      </c>
      <c r="D100" s="76">
        <v>23720059927.668343</v>
      </c>
      <c r="E100" s="76">
        <v>24876953424.641468</v>
      </c>
      <c r="F100" s="76">
        <v>25852639079.433887</v>
      </c>
      <c r="I100" s="30">
        <v>2021</v>
      </c>
      <c r="J100" s="11">
        <v>24463245802</v>
      </c>
      <c r="K100" s="76">
        <f>C89</f>
        <v>29786586729.94799</v>
      </c>
      <c r="L100" s="76">
        <f>D89</f>
        <v>31723683983.785454</v>
      </c>
      <c r="M100" s="76">
        <f>E89</f>
        <v>33203753640.671677</v>
      </c>
      <c r="N100" s="76">
        <f>F89</f>
        <v>34198431412.225441</v>
      </c>
    </row>
    <row r="102" spans="1:14" x14ac:dyDescent="0.25">
      <c r="A102" s="94" t="s">
        <v>2</v>
      </c>
      <c r="B102" s="95" t="s">
        <v>57</v>
      </c>
      <c r="C102" s="97" t="s">
        <v>58</v>
      </c>
      <c r="D102" s="98" t="s">
        <v>60</v>
      </c>
      <c r="F102" s="94" t="s">
        <v>2</v>
      </c>
      <c r="G102" s="95" t="s">
        <v>61</v>
      </c>
      <c r="H102" s="97" t="s">
        <v>58</v>
      </c>
      <c r="I102" s="98" t="s">
        <v>62</v>
      </c>
    </row>
    <row r="103" spans="1:14" x14ac:dyDescent="0.25">
      <c r="A103" s="94"/>
      <c r="B103" s="96"/>
      <c r="C103" s="97"/>
      <c r="D103" s="98"/>
      <c r="F103" s="94"/>
      <c r="G103" s="96"/>
      <c r="H103" s="97"/>
      <c r="I103" s="98"/>
    </row>
    <row r="104" spans="1:14" x14ac:dyDescent="0.25">
      <c r="A104" s="30">
        <v>2018</v>
      </c>
      <c r="B104" s="76">
        <v>12181879256.945066</v>
      </c>
      <c r="C104" s="71">
        <v>11722131809</v>
      </c>
      <c r="D104" s="44">
        <f>B104-C104</f>
        <v>459747447.94506645</v>
      </c>
      <c r="F104" s="30">
        <v>2018</v>
      </c>
      <c r="G104" s="76">
        <v>11778435666.672087</v>
      </c>
      <c r="H104" s="71">
        <v>11722131809</v>
      </c>
      <c r="I104" s="44">
        <f>G104-H104</f>
        <v>56303857.672086716</v>
      </c>
    </row>
    <row r="105" spans="1:14" x14ac:dyDescent="0.25">
      <c r="A105" s="30">
        <v>2019</v>
      </c>
      <c r="B105" s="76">
        <v>21557285887.409824</v>
      </c>
      <c r="C105" s="71">
        <v>19916044369</v>
      </c>
      <c r="D105" s="44">
        <f>B105-C105</f>
        <v>1641241518.4098244</v>
      </c>
      <c r="F105" s="30">
        <v>2019</v>
      </c>
      <c r="G105" s="76">
        <v>27606383186.321159</v>
      </c>
      <c r="H105" s="71">
        <v>19916044369</v>
      </c>
      <c r="I105" s="44">
        <f>G105-H105</f>
        <v>7690338817.3211594</v>
      </c>
    </row>
    <row r="106" spans="1:14" x14ac:dyDescent="0.25">
      <c r="A106" s="30">
        <v>2020</v>
      </c>
      <c r="B106" s="76">
        <v>27355380389.444698</v>
      </c>
      <c r="C106" s="71">
        <v>22899806759</v>
      </c>
      <c r="D106" s="44">
        <f>B106-C106</f>
        <v>4455573630.4446983</v>
      </c>
      <c r="F106" s="30">
        <v>2020</v>
      </c>
      <c r="G106" s="76">
        <v>34931473716.68956</v>
      </c>
      <c r="H106" s="71">
        <v>22899806759</v>
      </c>
      <c r="I106" s="44">
        <f>G106-H106</f>
        <v>12031666957.68956</v>
      </c>
    </row>
    <row r="107" spans="1:14" x14ac:dyDescent="0.25">
      <c r="A107" s="30">
        <v>2021</v>
      </c>
      <c r="B107" s="76">
        <v>25852639079.433887</v>
      </c>
      <c r="C107" s="71">
        <v>15685159888</v>
      </c>
      <c r="D107" s="44">
        <f>B107-C107</f>
        <v>10167479191.433887</v>
      </c>
      <c r="F107" s="30">
        <v>2021</v>
      </c>
      <c r="G107" s="76">
        <v>34198431412.225441</v>
      </c>
      <c r="H107" s="71">
        <v>15685159888</v>
      </c>
      <c r="I107" s="44">
        <f>G107-H107</f>
        <v>18513271524.225441</v>
      </c>
    </row>
    <row r="108" spans="1:14" x14ac:dyDescent="0.25">
      <c r="C108" s="72" t="s">
        <v>36</v>
      </c>
      <c r="D108" s="73">
        <f>SUM(D104:D107)</f>
        <v>16724041788.233477</v>
      </c>
      <c r="H108" s="78" t="s">
        <v>59</v>
      </c>
      <c r="I108" s="73">
        <f>SUM(I104:I107)</f>
        <v>38291581156.908249</v>
      </c>
    </row>
    <row r="110" spans="1:14" x14ac:dyDescent="0.25">
      <c r="C110" s="91" t="s">
        <v>63</v>
      </c>
      <c r="D110" s="91"/>
      <c r="E110" s="92">
        <f>I108-D108</f>
        <v>21567539368.674774</v>
      </c>
    </row>
    <row r="111" spans="1:14" x14ac:dyDescent="0.25">
      <c r="C111" s="91"/>
      <c r="D111" s="91"/>
      <c r="E111" s="93"/>
    </row>
    <row r="114" spans="1:7" x14ac:dyDescent="0.25">
      <c r="A114" s="95" t="s">
        <v>2</v>
      </c>
      <c r="B114" s="108" t="s">
        <v>68</v>
      </c>
      <c r="C114" s="108" t="s">
        <v>69</v>
      </c>
      <c r="D114" s="108" t="s">
        <v>70</v>
      </c>
      <c r="E114" s="108" t="s">
        <v>71</v>
      </c>
      <c r="F114" s="109" t="s">
        <v>72</v>
      </c>
      <c r="G114" s="109" t="s">
        <v>73</v>
      </c>
    </row>
    <row r="115" spans="1:7" x14ac:dyDescent="0.25">
      <c r="A115" s="96"/>
      <c r="B115" s="108"/>
      <c r="C115" s="108"/>
      <c r="D115" s="108"/>
      <c r="E115" s="108"/>
      <c r="F115" s="110"/>
      <c r="G115" s="110"/>
    </row>
    <row r="116" spans="1:7" x14ac:dyDescent="0.25">
      <c r="A116" s="30">
        <v>2017</v>
      </c>
      <c r="B116" s="10">
        <v>12488132767</v>
      </c>
      <c r="C116" s="10">
        <v>13051365497</v>
      </c>
      <c r="D116" s="10">
        <v>12488132767</v>
      </c>
      <c r="E116" s="10">
        <v>13051365497</v>
      </c>
      <c r="F116" s="85">
        <f>(B116/C116)*100%</f>
        <v>0.9568449193971722</v>
      </c>
      <c r="G116" s="85">
        <f>(D116/E116)*100%</f>
        <v>0.9568449193971722</v>
      </c>
    </row>
    <row r="117" spans="1:7" x14ac:dyDescent="0.25">
      <c r="A117" s="30">
        <v>2018</v>
      </c>
      <c r="B117" s="10">
        <v>12181879256.945066</v>
      </c>
      <c r="C117" s="10">
        <v>11778435666.672087</v>
      </c>
      <c r="D117" s="10">
        <v>12181879256.945066</v>
      </c>
      <c r="E117" s="10">
        <v>11778435666.672087</v>
      </c>
      <c r="F117" s="85">
        <f>(B117/C117)*100%</f>
        <v>1.0342527311512641</v>
      </c>
      <c r="G117" s="85">
        <f>(D117/E117)*100%</f>
        <v>1.0342527311512641</v>
      </c>
    </row>
    <row r="118" spans="1:7" x14ac:dyDescent="0.25">
      <c r="A118" s="30">
        <v>2019</v>
      </c>
      <c r="B118" s="10">
        <v>21449890019.549419</v>
      </c>
      <c r="C118" s="10">
        <v>27696165923.296974</v>
      </c>
      <c r="D118" s="10">
        <v>21557285887.409824</v>
      </c>
      <c r="E118" s="10">
        <v>27606383186.321159</v>
      </c>
      <c r="F118" s="85">
        <f>(B118/C118)*100%</f>
        <v>0.77447145857494226</v>
      </c>
      <c r="G118" s="85">
        <f>(D118/E118)*100%</f>
        <v>0.78088048484711914</v>
      </c>
    </row>
    <row r="119" spans="1:7" x14ac:dyDescent="0.25">
      <c r="A119" s="30">
        <v>2020</v>
      </c>
      <c r="B119" s="10">
        <v>26730953647.448578</v>
      </c>
      <c r="C119" s="10">
        <v>35120577741.007629</v>
      </c>
      <c r="D119" s="10">
        <v>27355380389.444698</v>
      </c>
      <c r="E119" s="10">
        <v>34931473716.68956</v>
      </c>
      <c r="F119" s="85">
        <f>(B119/C119)*100%</f>
        <v>0.76111941678672546</v>
      </c>
      <c r="G119" s="85">
        <f>(D119/E119)*100%</f>
        <v>0.78311555393595789</v>
      </c>
    </row>
    <row r="120" spans="1:7" x14ac:dyDescent="0.25">
      <c r="A120" s="30">
        <v>2021</v>
      </c>
      <c r="B120" s="10">
        <v>23464270411.433983</v>
      </c>
      <c r="C120" s="10">
        <v>35266315354.674858</v>
      </c>
      <c r="D120" s="10">
        <v>25852639079.433887</v>
      </c>
      <c r="E120" s="10">
        <v>34198431412.225441</v>
      </c>
      <c r="F120" s="85">
        <f>(B120/C120)*100%</f>
        <v>0.66534510836907124</v>
      </c>
      <c r="G120" s="85">
        <f>(D120/E120)*100%</f>
        <v>0.75595979148306625</v>
      </c>
    </row>
  </sheetData>
  <mergeCells count="65">
    <mergeCell ref="F114:F115"/>
    <mergeCell ref="G114:G115"/>
    <mergeCell ref="A114:A115"/>
    <mergeCell ref="B114:B115"/>
    <mergeCell ref="C114:C115"/>
    <mergeCell ref="D114:D115"/>
    <mergeCell ref="E114:E115"/>
    <mergeCell ref="X12:X13"/>
    <mergeCell ref="Y12:AC12"/>
    <mergeCell ref="X11:AC11"/>
    <mergeCell ref="A83:F83"/>
    <mergeCell ref="Q8:V8"/>
    <mergeCell ref="Q12:Q13"/>
    <mergeCell ref="R12:V12"/>
    <mergeCell ref="Q11:V11"/>
    <mergeCell ref="A30:F30"/>
    <mergeCell ref="H30:M30"/>
    <mergeCell ref="A39:F39"/>
    <mergeCell ref="H39:L39"/>
    <mergeCell ref="A22:E22"/>
    <mergeCell ref="G22:K22"/>
    <mergeCell ref="Q20:Q21"/>
    <mergeCell ref="R20:R21"/>
    <mergeCell ref="J2:N2"/>
    <mergeCell ref="I1:N1"/>
    <mergeCell ref="G11:J11"/>
    <mergeCell ref="A11:E11"/>
    <mergeCell ref="A2:A3"/>
    <mergeCell ref="B2:F2"/>
    <mergeCell ref="A1:F1"/>
    <mergeCell ref="I2:I3"/>
    <mergeCell ref="K11:O11"/>
    <mergeCell ref="AA20:AA21"/>
    <mergeCell ref="U28:U29"/>
    <mergeCell ref="S20:S21"/>
    <mergeCell ref="S28:T29"/>
    <mergeCell ref="A60:F60"/>
    <mergeCell ref="H60:M60"/>
    <mergeCell ref="N39:R39"/>
    <mergeCell ref="A51:F51"/>
    <mergeCell ref="H51:M51"/>
    <mergeCell ref="T20:T21"/>
    <mergeCell ref="A91:F91"/>
    <mergeCell ref="A74:F74"/>
    <mergeCell ref="X20:X21"/>
    <mergeCell ref="Y20:Y21"/>
    <mergeCell ref="Z20:Z21"/>
    <mergeCell ref="H74:M74"/>
    <mergeCell ref="H83:M83"/>
    <mergeCell ref="I93:N93"/>
    <mergeCell ref="I94:I95"/>
    <mergeCell ref="J94:N94"/>
    <mergeCell ref="F102:F103"/>
    <mergeCell ref="G102:G103"/>
    <mergeCell ref="H102:H103"/>
    <mergeCell ref="I102:I103"/>
    <mergeCell ref="A93:F93"/>
    <mergeCell ref="A94:A95"/>
    <mergeCell ref="B94:F94"/>
    <mergeCell ref="C110:D111"/>
    <mergeCell ref="E110:E111"/>
    <mergeCell ref="A102:A103"/>
    <mergeCell ref="B102:B103"/>
    <mergeCell ref="C102:C103"/>
    <mergeCell ref="D102:D10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C6" workbookViewId="0">
      <selection activeCell="H1" sqref="H1"/>
    </sheetView>
  </sheetViews>
  <sheetFormatPr defaultRowHeight="15" x14ac:dyDescent="0.25"/>
  <cols>
    <col min="1" max="1" width="20.28515625" customWidth="1"/>
    <col min="2" max="2" width="14" customWidth="1"/>
    <col min="3" max="3" width="13" customWidth="1"/>
    <col min="4" max="4" width="18.28515625" customWidth="1"/>
    <col min="6" max="6" width="11.5703125" customWidth="1"/>
    <col min="7" max="7" width="10.140625" customWidth="1"/>
    <col min="8" max="8" width="11.5703125" customWidth="1"/>
    <col min="9" max="9" width="11.85546875" customWidth="1"/>
  </cols>
  <sheetData>
    <row r="1" spans="1:9" x14ac:dyDescent="0.25">
      <c r="A1" t="s">
        <v>26</v>
      </c>
    </row>
    <row r="2" spans="1:9" ht="15.75" thickBot="1" x14ac:dyDescent="0.3"/>
    <row r="3" spans="1:9" x14ac:dyDescent="0.25">
      <c r="A3" s="64" t="s">
        <v>27</v>
      </c>
      <c r="B3" s="64"/>
    </row>
    <row r="4" spans="1:9" x14ac:dyDescent="0.25">
      <c r="A4" s="61" t="s">
        <v>28</v>
      </c>
      <c r="B4" s="61">
        <v>0.21047524041426738</v>
      </c>
    </row>
    <row r="5" spans="1:9" x14ac:dyDescent="0.25">
      <c r="A5" s="61" t="s">
        <v>29</v>
      </c>
      <c r="B5" s="61">
        <v>4.4299826827443656E-2</v>
      </c>
    </row>
    <row r="6" spans="1:9" x14ac:dyDescent="0.25">
      <c r="A6" s="61" t="s">
        <v>30</v>
      </c>
      <c r="B6" s="61">
        <v>-9.2228769340064395E-2</v>
      </c>
    </row>
    <row r="7" spans="1:9" x14ac:dyDescent="0.25">
      <c r="A7" s="61" t="s">
        <v>31</v>
      </c>
      <c r="B7" s="61">
        <v>0.90416215965077829</v>
      </c>
    </row>
    <row r="8" spans="1:9" ht="15.75" thickBot="1" x14ac:dyDescent="0.3">
      <c r="A8" s="62" t="s">
        <v>32</v>
      </c>
      <c r="B8" s="62">
        <v>9</v>
      </c>
    </row>
    <row r="10" spans="1:9" ht="15.75" thickBot="1" x14ac:dyDescent="0.3">
      <c r="A10" t="s">
        <v>33</v>
      </c>
    </row>
    <row r="11" spans="1:9" x14ac:dyDescent="0.25">
      <c r="A11" s="63"/>
      <c r="B11" s="63" t="s">
        <v>38</v>
      </c>
      <c r="C11" s="63" t="s">
        <v>39</v>
      </c>
      <c r="D11" s="63" t="s">
        <v>40</v>
      </c>
      <c r="E11" s="63" t="s">
        <v>41</v>
      </c>
      <c r="F11" s="63" t="s">
        <v>42</v>
      </c>
    </row>
    <row r="12" spans="1:9" x14ac:dyDescent="0.25">
      <c r="A12" s="61" t="s">
        <v>34</v>
      </c>
      <c r="B12" s="61">
        <v>1</v>
      </c>
      <c r="C12" s="61">
        <v>0.26525956826101194</v>
      </c>
      <c r="D12" s="61">
        <v>0.26525956826101194</v>
      </c>
      <c r="E12" s="61">
        <v>0.32447288019494347</v>
      </c>
      <c r="F12" s="61">
        <v>0.58673842617228245</v>
      </c>
    </row>
    <row r="13" spans="1:9" x14ac:dyDescent="0.25">
      <c r="A13" s="61" t="s">
        <v>35</v>
      </c>
      <c r="B13" s="61">
        <v>7</v>
      </c>
      <c r="C13" s="61">
        <v>5.7225644766105166</v>
      </c>
      <c r="D13" s="61">
        <v>0.81750921094435947</v>
      </c>
      <c r="E13" s="61"/>
      <c r="F13" s="61"/>
    </row>
    <row r="14" spans="1:9" ht="15.75" thickBot="1" x14ac:dyDescent="0.3">
      <c r="A14" s="62" t="s">
        <v>36</v>
      </c>
      <c r="B14" s="62">
        <v>8</v>
      </c>
      <c r="C14" s="62">
        <v>5.9878240448715285</v>
      </c>
      <c r="D14" s="62"/>
      <c r="E14" s="62"/>
      <c r="F14" s="62"/>
    </row>
    <row r="15" spans="1:9" ht="15.75" thickBot="1" x14ac:dyDescent="0.3"/>
    <row r="16" spans="1:9" x14ac:dyDescent="0.25">
      <c r="A16" s="63"/>
      <c r="B16" s="63" t="s">
        <v>43</v>
      </c>
      <c r="C16" s="63" t="s">
        <v>31</v>
      </c>
      <c r="D16" s="63" t="s">
        <v>44</v>
      </c>
      <c r="E16" s="63" t="s">
        <v>45</v>
      </c>
      <c r="F16" s="63" t="s">
        <v>46</v>
      </c>
      <c r="G16" s="63" t="s">
        <v>47</v>
      </c>
      <c r="H16" s="63" t="s">
        <v>48</v>
      </c>
      <c r="I16" s="63" t="s">
        <v>49</v>
      </c>
    </row>
    <row r="17" spans="1:9" x14ac:dyDescent="0.25">
      <c r="A17" s="61" t="s">
        <v>37</v>
      </c>
      <c r="B17" s="61">
        <v>0.18635110436525343</v>
      </c>
      <c r="C17" s="61">
        <v>0.39972511407100753</v>
      </c>
      <c r="D17" s="61">
        <v>0.46619813918459435</v>
      </c>
      <c r="E17" s="61">
        <v>0.65523325622936301</v>
      </c>
      <c r="F17" s="61">
        <v>-0.75884859433774321</v>
      </c>
      <c r="G17" s="61">
        <v>1.1315508030682502</v>
      </c>
      <c r="H17" s="61">
        <v>-0.75884859433774321</v>
      </c>
      <c r="I17" s="61">
        <v>1.1315508030682502</v>
      </c>
    </row>
    <row r="18" spans="1:9" ht="15.75" thickBot="1" x14ac:dyDescent="0.3">
      <c r="A18" s="62"/>
      <c r="B18" s="62">
        <v>0.29903530959879998</v>
      </c>
      <c r="C18" s="62">
        <v>0.52496853053243964</v>
      </c>
      <c r="D18" s="62">
        <v>0.56962521028738411</v>
      </c>
      <c r="E18" s="62">
        <v>0.58673842617228078</v>
      </c>
      <c r="F18" s="62">
        <v>-0.94231800902123408</v>
      </c>
      <c r="G18" s="62">
        <v>1.5403886282188339</v>
      </c>
      <c r="H18" s="62">
        <v>-0.94231800902123408</v>
      </c>
      <c r="I18" s="62">
        <v>1.5403886282188339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63" t="s">
        <v>51</v>
      </c>
      <c r="B24" s="63" t="s">
        <v>54</v>
      </c>
      <c r="C24" s="63" t="s">
        <v>52</v>
      </c>
      <c r="D24" s="63" t="s">
        <v>53</v>
      </c>
    </row>
    <row r="25" spans="1:9" x14ac:dyDescent="0.25">
      <c r="A25" s="61">
        <v>1</v>
      </c>
      <c r="B25" s="61">
        <v>1.6909845597190554E-4</v>
      </c>
      <c r="C25" s="61">
        <v>0.79510676186890528</v>
      </c>
      <c r="D25" s="61">
        <v>0.94010225206560705</v>
      </c>
    </row>
    <row r="26" spans="1:9" x14ac:dyDescent="0.25">
      <c r="A26" s="61">
        <v>2</v>
      </c>
      <c r="B26" s="61">
        <v>-0.12964430244356229</v>
      </c>
      <c r="C26" s="61">
        <v>1.0634964028184319</v>
      </c>
      <c r="D26" s="61">
        <v>1.2574353675514622</v>
      </c>
    </row>
    <row r="27" spans="1:9" x14ac:dyDescent="0.25">
      <c r="A27" s="61">
        <v>3</v>
      </c>
      <c r="B27" s="61">
        <v>0.25215568389138177</v>
      </c>
      <c r="C27" s="61">
        <v>-0.16542211440022464</v>
      </c>
      <c r="D27" s="61">
        <v>-0.19558845396254634</v>
      </c>
    </row>
    <row r="28" spans="1:9" x14ac:dyDescent="0.25">
      <c r="A28" s="61">
        <v>4</v>
      </c>
      <c r="B28" s="61">
        <v>4.9961381835159524E-2</v>
      </c>
      <c r="C28" s="61">
        <v>-1.2697703211913582</v>
      </c>
      <c r="D28" s="61">
        <v>-1.5013253512675835</v>
      </c>
    </row>
    <row r="29" spans="1:9" x14ac:dyDescent="0.25">
      <c r="A29" s="61">
        <v>5</v>
      </c>
      <c r="B29" s="61">
        <v>-6.1282635099830535E-2</v>
      </c>
      <c r="C29" s="61">
        <v>-0.8089079482292536</v>
      </c>
      <c r="D29" s="61">
        <v>-0.95642021966538426</v>
      </c>
    </row>
    <row r="30" spans="1:9" x14ac:dyDescent="0.25">
      <c r="A30" s="61">
        <v>6</v>
      </c>
      <c r="B30" s="61">
        <v>-0.15265069192689629</v>
      </c>
      <c r="C30" s="61">
        <v>-0.28178712271206074</v>
      </c>
      <c r="D30" s="61">
        <v>-0.33317375900819368</v>
      </c>
    </row>
    <row r="31" spans="1:9" x14ac:dyDescent="0.25">
      <c r="A31" s="61">
        <v>7</v>
      </c>
      <c r="B31" s="61">
        <v>0.39853599919647009</v>
      </c>
      <c r="C31" s="61">
        <v>0.6281246720562641</v>
      </c>
      <c r="D31" s="61">
        <v>0.74266934592542777</v>
      </c>
    </row>
    <row r="32" spans="1:9" x14ac:dyDescent="0.25">
      <c r="A32" s="61">
        <v>8</v>
      </c>
      <c r="B32" s="61">
        <v>5.1381195298177168E-2</v>
      </c>
      <c r="C32" s="61">
        <v>-0.75198369968059164</v>
      </c>
      <c r="D32" s="61">
        <v>-0.88911527795925049</v>
      </c>
    </row>
    <row r="33" spans="1:4" ht="15.75" thickBot="1" x14ac:dyDescent="0.3">
      <c r="A33" s="62">
        <v>9</v>
      </c>
      <c r="B33" s="62">
        <v>-7.7591597800102274E-2</v>
      </c>
      <c r="C33" s="62">
        <v>0.79114336946988728</v>
      </c>
      <c r="D33" s="62">
        <v>0.93541609632046085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I8" sqref="I8"/>
    </sheetView>
  </sheetViews>
  <sheetFormatPr defaultRowHeight="15" x14ac:dyDescent="0.25"/>
  <sheetData>
    <row r="1" spans="1:9" x14ac:dyDescent="0.25">
      <c r="A1" t="s">
        <v>26</v>
      </c>
    </row>
    <row r="2" spans="1:9" ht="15.75" thickBot="1" x14ac:dyDescent="0.3"/>
    <row r="3" spans="1:9" x14ac:dyDescent="0.25">
      <c r="A3" s="64" t="s">
        <v>27</v>
      </c>
      <c r="B3" s="64"/>
    </row>
    <row r="4" spans="1:9" x14ac:dyDescent="0.25">
      <c r="A4" s="61" t="s">
        <v>28</v>
      </c>
      <c r="B4" s="61">
        <v>0.53478896688999134</v>
      </c>
    </row>
    <row r="5" spans="1:9" x14ac:dyDescent="0.25">
      <c r="A5" s="61" t="s">
        <v>29</v>
      </c>
      <c r="B5" s="61">
        <v>0.28599923910726421</v>
      </c>
    </row>
    <row r="6" spans="1:9" x14ac:dyDescent="0.25">
      <c r="A6" s="61" t="s">
        <v>30</v>
      </c>
      <c r="B6" s="61">
        <v>0.18399913040830196</v>
      </c>
    </row>
    <row r="7" spans="1:9" x14ac:dyDescent="0.25">
      <c r="A7" s="61" t="s">
        <v>31</v>
      </c>
      <c r="B7" s="61">
        <v>0.77386768285253416</v>
      </c>
    </row>
    <row r="8" spans="1:9" ht="15.75" thickBot="1" x14ac:dyDescent="0.3">
      <c r="A8" s="62" t="s">
        <v>32</v>
      </c>
      <c r="B8" s="62">
        <v>9</v>
      </c>
    </row>
    <row r="10" spans="1:9" ht="15.75" thickBot="1" x14ac:dyDescent="0.3">
      <c r="A10" t="s">
        <v>33</v>
      </c>
    </row>
    <row r="11" spans="1:9" x14ac:dyDescent="0.25">
      <c r="A11" s="63"/>
      <c r="B11" s="63" t="s">
        <v>38</v>
      </c>
      <c r="C11" s="63" t="s">
        <v>39</v>
      </c>
      <c r="D11" s="63" t="s">
        <v>40</v>
      </c>
      <c r="E11" s="63" t="s">
        <v>41</v>
      </c>
      <c r="F11" s="63" t="s">
        <v>42</v>
      </c>
    </row>
    <row r="12" spans="1:9" x14ac:dyDescent="0.25">
      <c r="A12" s="61" t="s">
        <v>34</v>
      </c>
      <c r="B12" s="61">
        <v>1</v>
      </c>
      <c r="C12" s="61">
        <v>1.6791815911680432</v>
      </c>
      <c r="D12" s="61">
        <v>1.6791815911680432</v>
      </c>
      <c r="E12" s="61">
        <v>2.8039111208336776</v>
      </c>
      <c r="F12" s="61">
        <v>0.13794597941597561</v>
      </c>
    </row>
    <row r="13" spans="1:9" x14ac:dyDescent="0.25">
      <c r="A13" s="61" t="s">
        <v>35</v>
      </c>
      <c r="B13" s="61">
        <v>7</v>
      </c>
      <c r="C13" s="61">
        <v>4.1920983339448519</v>
      </c>
      <c r="D13" s="61">
        <v>0.59887119056355032</v>
      </c>
      <c r="E13" s="61"/>
      <c r="F13" s="61"/>
    </row>
    <row r="14" spans="1:9" ht="15.75" thickBot="1" x14ac:dyDescent="0.3">
      <c r="A14" s="62" t="s">
        <v>36</v>
      </c>
      <c r="B14" s="62">
        <v>8</v>
      </c>
      <c r="C14" s="62">
        <v>5.8712799251128951</v>
      </c>
      <c r="D14" s="62"/>
      <c r="E14" s="62"/>
      <c r="F14" s="62"/>
    </row>
    <row r="15" spans="1:9" ht="15.75" thickBot="1" x14ac:dyDescent="0.3"/>
    <row r="16" spans="1:9" x14ac:dyDescent="0.25">
      <c r="A16" s="63"/>
      <c r="B16" s="63" t="s">
        <v>43</v>
      </c>
      <c r="C16" s="63" t="s">
        <v>31</v>
      </c>
      <c r="D16" s="63" t="s">
        <v>44</v>
      </c>
      <c r="E16" s="63" t="s">
        <v>45</v>
      </c>
      <c r="F16" s="63" t="s">
        <v>46</v>
      </c>
      <c r="G16" s="63" t="s">
        <v>47</v>
      </c>
      <c r="H16" s="63" t="s">
        <v>48</v>
      </c>
      <c r="I16" s="63" t="s">
        <v>49</v>
      </c>
    </row>
    <row r="17" spans="1:9" x14ac:dyDescent="0.25">
      <c r="A17" s="61" t="s">
        <v>37</v>
      </c>
      <c r="B17" s="61">
        <v>0.28306503153445539</v>
      </c>
      <c r="C17" s="61">
        <v>0.3526541999651393</v>
      </c>
      <c r="D17" s="61">
        <v>0.8026702405995364</v>
      </c>
      <c r="E17" s="61">
        <v>0.44855538095782688</v>
      </c>
      <c r="F17" s="61">
        <v>-0.55082964212916441</v>
      </c>
      <c r="G17" s="61">
        <v>1.1169597051980751</v>
      </c>
      <c r="H17" s="61">
        <v>-0.55082964212916441</v>
      </c>
      <c r="I17" s="61">
        <v>1.1169597051980751</v>
      </c>
    </row>
    <row r="18" spans="1:9" ht="15.75" thickBot="1" x14ac:dyDescent="0.3">
      <c r="A18" s="62"/>
      <c r="B18" s="62">
        <v>-0.7374973282906041</v>
      </c>
      <c r="C18" s="62">
        <v>0.440431456695974</v>
      </c>
      <c r="D18" s="62">
        <v>-1.6744883161233692</v>
      </c>
      <c r="E18" s="62">
        <v>0.13794597941597572</v>
      </c>
      <c r="F18" s="62">
        <v>-1.7789522319582416</v>
      </c>
      <c r="G18" s="62">
        <v>0.30395757537703338</v>
      </c>
      <c r="H18" s="62">
        <v>-1.7789522319582416</v>
      </c>
      <c r="I18" s="62">
        <v>0.30395757537703338</v>
      </c>
    </row>
    <row r="22" spans="1:9" x14ac:dyDescent="0.25">
      <c r="A22" t="s">
        <v>50</v>
      </c>
    </row>
    <row r="23" spans="1:9" ht="15.75" thickBot="1" x14ac:dyDescent="0.3"/>
    <row r="24" spans="1:9" x14ac:dyDescent="0.25">
      <c r="A24" s="63" t="s">
        <v>51</v>
      </c>
      <c r="B24" s="63" t="s">
        <v>54</v>
      </c>
      <c r="C24" s="63" t="s">
        <v>52</v>
      </c>
      <c r="D24" s="63" t="s">
        <v>53</v>
      </c>
    </row>
    <row r="25" spans="1:9" x14ac:dyDescent="0.25">
      <c r="A25" s="61">
        <v>1</v>
      </c>
      <c r="B25" s="61">
        <v>-0.20394153825036471</v>
      </c>
      <c r="C25" s="61">
        <v>-0.94639984576033487</v>
      </c>
      <c r="D25" s="61">
        <v>-1.3073862818061766</v>
      </c>
    </row>
    <row r="26" spans="1:9" x14ac:dyDescent="0.25">
      <c r="A26" s="61">
        <v>2</v>
      </c>
      <c r="B26" s="61">
        <v>-0.58074889115770023</v>
      </c>
      <c r="C26" s="61">
        <v>-0.21771082966110167</v>
      </c>
      <c r="D26" s="61">
        <v>-0.30075253432748916</v>
      </c>
    </row>
    <row r="27" spans="1:9" x14ac:dyDescent="0.25">
      <c r="A27" s="61">
        <v>3</v>
      </c>
      <c r="B27" s="61">
        <v>0.44405010024895414</v>
      </c>
      <c r="C27" s="61">
        <v>-0.15178542052622351</v>
      </c>
      <c r="D27" s="61">
        <v>-0.20968111677442045</v>
      </c>
    </row>
    <row r="28" spans="1:9" x14ac:dyDescent="0.25">
      <c r="A28" s="61">
        <v>4</v>
      </c>
      <c r="B28" s="61">
        <v>-6.3967398282989363E-2</v>
      </c>
      <c r="C28" s="61">
        <v>1.040572810641982</v>
      </c>
      <c r="D28" s="61">
        <v>1.4374797544064026</v>
      </c>
    </row>
    <row r="29" spans="1:9" x14ac:dyDescent="0.25">
      <c r="A29" s="61">
        <v>5</v>
      </c>
      <c r="B29" s="61">
        <v>-0.34157785600542523</v>
      </c>
      <c r="C29" s="61">
        <v>-0.60933523027297565</v>
      </c>
      <c r="D29" s="61">
        <v>-0.84175470299245514</v>
      </c>
    </row>
    <row r="30" spans="1:9" x14ac:dyDescent="0.25">
      <c r="A30" s="61">
        <v>6</v>
      </c>
      <c r="B30" s="61">
        <v>-0.60469608828234112</v>
      </c>
      <c r="C30" s="61">
        <v>0.165178471827646</v>
      </c>
      <c r="D30" s="61">
        <v>0.22818269580726433</v>
      </c>
    </row>
    <row r="31" spans="1:9" x14ac:dyDescent="0.25">
      <c r="A31" s="61">
        <v>7</v>
      </c>
      <c r="B31" s="61">
        <v>0.75292576557349511</v>
      </c>
      <c r="C31" s="61">
        <v>0.19712084758318049</v>
      </c>
      <c r="D31" s="61">
        <v>0.27230889052101487</v>
      </c>
    </row>
    <row r="32" spans="1:9" x14ac:dyDescent="0.25">
      <c r="A32" s="61">
        <v>8</v>
      </c>
      <c r="B32" s="61">
        <v>-6.0135086941367821E-2</v>
      </c>
      <c r="C32" s="61">
        <v>-0.62463571238906179</v>
      </c>
      <c r="D32" s="61">
        <v>-0.86289126647902337</v>
      </c>
    </row>
    <row r="33" spans="1:4" ht="15.75" thickBot="1" x14ac:dyDescent="0.3">
      <c r="A33" s="62">
        <v>9</v>
      </c>
      <c r="B33" s="62">
        <v>-0.41823640782817406</v>
      </c>
      <c r="C33" s="62">
        <v>1.1469949085568889</v>
      </c>
      <c r="D33" s="62">
        <v>1.5844945616448827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PLOT PAID</vt:lpstr>
      <vt:lpstr>PLOT INCURRED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2023-05-21T08:16:03Z</dcterms:created>
  <dcterms:modified xsi:type="dcterms:W3CDTF">2024-01-15T05:06:58Z</dcterms:modified>
</cp:coreProperties>
</file>