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riefcase\Workplace\Brawijaya\Skripsi\"/>
    </mc:Choice>
  </mc:AlternateContent>
  <bookViews>
    <workbookView xWindow="0" yWindow="0" windowWidth="16815" windowHeight="775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3" l="1"/>
  <c r="Y17" i="6"/>
  <c r="Y4" i="6"/>
  <c r="Y5" i="6"/>
  <c r="Y6" i="6"/>
  <c r="Y7" i="6"/>
  <c r="Y8" i="6"/>
  <c r="Y9" i="6"/>
  <c r="Y10" i="6"/>
  <c r="Y11" i="6"/>
  <c r="Y12" i="6"/>
  <c r="Y13" i="6"/>
  <c r="Y14" i="6"/>
  <c r="Y15" i="6"/>
  <c r="Y16" i="6"/>
  <c r="Y3" i="6"/>
  <c r="X4" i="6"/>
  <c r="X5" i="6"/>
  <c r="X6" i="6"/>
  <c r="X7" i="6"/>
  <c r="X8" i="6"/>
  <c r="X9" i="6"/>
  <c r="X10" i="6"/>
  <c r="X11" i="6"/>
  <c r="X12" i="6"/>
  <c r="X13" i="6"/>
  <c r="X14" i="6"/>
  <c r="X15" i="6"/>
  <c r="X16" i="6"/>
  <c r="X3" i="6"/>
  <c r="C32" i="6"/>
  <c r="T4" i="6"/>
  <c r="U4" i="6" s="1"/>
  <c r="T5" i="6"/>
  <c r="U5" i="6" s="1"/>
  <c r="T6" i="6"/>
  <c r="U6" i="6" s="1"/>
  <c r="T7" i="6"/>
  <c r="U7" i="6" s="1"/>
  <c r="T8" i="6"/>
  <c r="U8" i="6" s="1"/>
  <c r="T9" i="6"/>
  <c r="U9" i="6" s="1"/>
  <c r="T10" i="6"/>
  <c r="U10" i="6" s="1"/>
  <c r="T11" i="6"/>
  <c r="U11" i="6" s="1"/>
  <c r="T12" i="6"/>
  <c r="U12" i="6" s="1"/>
  <c r="T13" i="6"/>
  <c r="U13" i="6" s="1"/>
  <c r="T14" i="6"/>
  <c r="U14" i="6" s="1"/>
  <c r="T15" i="6"/>
  <c r="U15" i="6" s="1"/>
  <c r="T16" i="6"/>
  <c r="U16" i="6" s="1"/>
  <c r="T17" i="6"/>
  <c r="U17" i="6" s="1"/>
  <c r="T18" i="6"/>
  <c r="U18" i="6" s="1"/>
  <c r="T3" i="6"/>
  <c r="U3" i="6" s="1"/>
  <c r="U19" i="6" s="1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" i="6"/>
  <c r="F2" i="3"/>
  <c r="G2" i="3"/>
  <c r="F3" i="3"/>
  <c r="G3" i="3"/>
  <c r="F4" i="3"/>
  <c r="G4" i="3"/>
  <c r="F5" i="3"/>
  <c r="G5" i="3"/>
  <c r="H5" i="3"/>
  <c r="E6" i="3"/>
  <c r="F8" i="3"/>
  <c r="G8" i="3"/>
  <c r="F9" i="3"/>
  <c r="G9" i="3"/>
  <c r="F10" i="3"/>
  <c r="G10" i="3"/>
  <c r="F11" i="3"/>
  <c r="G11" i="3"/>
  <c r="H11" i="3"/>
  <c r="E12" i="3"/>
  <c r="F14" i="3"/>
  <c r="G14" i="3"/>
  <c r="F15" i="3"/>
  <c r="G15" i="3"/>
  <c r="F16" i="3"/>
  <c r="G16" i="3"/>
  <c r="F17" i="3"/>
  <c r="G17" i="3"/>
  <c r="H17" i="3"/>
  <c r="E18" i="3"/>
  <c r="F20" i="3"/>
  <c r="G20" i="3"/>
  <c r="F21" i="3"/>
  <c r="G21" i="3"/>
  <c r="F22" i="3"/>
  <c r="G22" i="3"/>
  <c r="F23" i="3"/>
  <c r="G23" i="3"/>
  <c r="F24" i="3"/>
  <c r="G24" i="3"/>
  <c r="H24" i="3"/>
  <c r="E25" i="3"/>
  <c r="F27" i="3"/>
  <c r="G27" i="3"/>
  <c r="F28" i="3"/>
  <c r="G28" i="3"/>
  <c r="F29" i="3"/>
  <c r="G29" i="3"/>
  <c r="H29" i="3"/>
  <c r="E30" i="3"/>
  <c r="F32" i="3"/>
  <c r="G32" i="3"/>
  <c r="F33" i="3"/>
  <c r="G33" i="3"/>
  <c r="F34" i="3"/>
  <c r="G34" i="3"/>
  <c r="F35" i="3"/>
  <c r="G35" i="3"/>
  <c r="H35" i="3"/>
  <c r="E36" i="3"/>
  <c r="F38" i="3"/>
  <c r="G38" i="3"/>
  <c r="F39" i="3"/>
  <c r="G39" i="3"/>
  <c r="F40" i="3"/>
  <c r="G40" i="3"/>
  <c r="F41" i="3"/>
  <c r="G41" i="3"/>
  <c r="F42" i="3"/>
  <c r="G42" i="3"/>
  <c r="H42" i="3"/>
  <c r="E43" i="3"/>
  <c r="F45" i="3"/>
  <c r="G45" i="3"/>
  <c r="F46" i="3"/>
  <c r="G46" i="3"/>
  <c r="F47" i="3"/>
  <c r="G47" i="3"/>
  <c r="H47" i="3"/>
  <c r="E48" i="3"/>
  <c r="F50" i="3"/>
  <c r="G50" i="3"/>
  <c r="F51" i="3"/>
  <c r="G51" i="3"/>
  <c r="F52" i="3"/>
  <c r="G52" i="3"/>
  <c r="F53" i="3"/>
  <c r="G53" i="3"/>
  <c r="H53" i="3"/>
  <c r="E54" i="3"/>
  <c r="F56" i="3"/>
  <c r="G56" i="3"/>
  <c r="F57" i="3"/>
  <c r="G57" i="3"/>
  <c r="F58" i="3"/>
  <c r="G58" i="3"/>
  <c r="F59" i="3"/>
  <c r="G59" i="3"/>
  <c r="H59" i="3"/>
  <c r="E60" i="3"/>
  <c r="P59" i="3"/>
  <c r="P60" i="3" s="1"/>
  <c r="P53" i="3"/>
  <c r="P54" i="3" s="1"/>
  <c r="P47" i="3"/>
  <c r="P48" i="3" s="1"/>
  <c r="P42" i="3"/>
  <c r="P43" i="3" s="1"/>
  <c r="P35" i="3"/>
  <c r="P36" i="3" s="1"/>
  <c r="P29" i="3"/>
  <c r="P30" i="3" s="1"/>
  <c r="P24" i="3"/>
  <c r="P25" i="3" s="1"/>
  <c r="P17" i="3"/>
  <c r="P18" i="3" s="1"/>
  <c r="P11" i="3"/>
  <c r="P12" i="3" s="1"/>
  <c r="Q23" i="6" l="1"/>
  <c r="M27" i="6"/>
  <c r="I34" i="6"/>
  <c r="E30" i="6"/>
  <c r="M56" i="3"/>
  <c r="O56" i="3" s="1"/>
  <c r="P56" i="3" s="1"/>
  <c r="M50" i="3"/>
  <c r="O50" i="3" s="1"/>
  <c r="P50" i="3" s="1"/>
  <c r="M45" i="3"/>
  <c r="O45" i="3" s="1"/>
  <c r="P45" i="3" s="1"/>
  <c r="M38" i="3"/>
  <c r="O38" i="3" s="1"/>
  <c r="P38" i="3" s="1"/>
  <c r="M32" i="3"/>
  <c r="O32" i="3" s="1"/>
  <c r="P32" i="3" s="1"/>
  <c r="M27" i="3"/>
  <c r="O27" i="3" s="1"/>
  <c r="P27" i="3" s="1"/>
  <c r="M20" i="3"/>
  <c r="O20" i="3" s="1"/>
  <c r="P20" i="3" s="1"/>
  <c r="M14" i="3"/>
  <c r="O14" i="3" s="1"/>
  <c r="P14" i="3" s="1"/>
  <c r="M8" i="3"/>
  <c r="O8" i="3" s="1"/>
  <c r="P8" i="3" s="1"/>
  <c r="M2" i="3"/>
  <c r="O2" i="3" s="1"/>
  <c r="P2" i="3" s="1"/>
  <c r="E2" i="3" l="1"/>
  <c r="M3" i="3"/>
  <c r="M39" i="3"/>
  <c r="M21" i="3"/>
  <c r="M57" i="3"/>
  <c r="M51" i="3"/>
  <c r="M46" i="3"/>
  <c r="O46" i="3" s="1"/>
  <c r="P46" i="3" s="1"/>
  <c r="M33" i="3"/>
  <c r="M28" i="3"/>
  <c r="O28" i="3" s="1"/>
  <c r="P28" i="3" s="1"/>
  <c r="M15" i="3"/>
  <c r="M9" i="3"/>
  <c r="K52" i="1"/>
  <c r="K53" i="1"/>
  <c r="K54" i="1"/>
  <c r="K51" i="1"/>
  <c r="J52" i="1"/>
  <c r="J53" i="1"/>
  <c r="J54" i="1"/>
  <c r="J51" i="1"/>
  <c r="J67" i="1"/>
  <c r="K67" i="1"/>
  <c r="J68" i="1"/>
  <c r="K68" i="1"/>
  <c r="K66" i="1"/>
  <c r="J66" i="1"/>
  <c r="J62" i="1"/>
  <c r="K62" i="1"/>
  <c r="J63" i="1"/>
  <c r="K63" i="1"/>
  <c r="K61" i="1"/>
  <c r="J61" i="1"/>
  <c r="J58" i="1"/>
  <c r="K58" i="1"/>
  <c r="K57" i="1"/>
  <c r="J57" i="1"/>
  <c r="C77" i="1"/>
  <c r="D77" i="1"/>
  <c r="C78" i="1"/>
  <c r="D78" i="1"/>
  <c r="D76" i="1"/>
  <c r="C76" i="1"/>
  <c r="C73" i="1"/>
  <c r="D73" i="1"/>
  <c r="D72" i="1"/>
  <c r="C72" i="1"/>
  <c r="D67" i="1"/>
  <c r="D68" i="1"/>
  <c r="D69" i="1"/>
  <c r="D66" i="1"/>
  <c r="D62" i="1"/>
  <c r="D63" i="1"/>
  <c r="D61" i="1"/>
  <c r="D57" i="1"/>
  <c r="D58" i="1"/>
  <c r="D56" i="1"/>
  <c r="D52" i="1"/>
  <c r="D53" i="1"/>
  <c r="D51" i="1"/>
  <c r="C67" i="1"/>
  <c r="C68" i="1"/>
  <c r="C69" i="1"/>
  <c r="C66" i="1"/>
  <c r="C62" i="1"/>
  <c r="C63" i="1"/>
  <c r="C61" i="1"/>
  <c r="C57" i="1"/>
  <c r="C58" i="1"/>
  <c r="C56" i="1"/>
  <c r="C53" i="1"/>
  <c r="C52" i="1"/>
  <c r="C51" i="1"/>
  <c r="D59" i="1" l="1"/>
  <c r="E59" i="1" s="1"/>
  <c r="D70" i="1"/>
  <c r="E70" i="1" s="1"/>
  <c r="C74" i="1"/>
  <c r="D74" i="1"/>
  <c r="E74" i="1" s="1"/>
  <c r="C79" i="1"/>
  <c r="J59" i="1"/>
  <c r="K59" i="1"/>
  <c r="L59" i="1" s="1"/>
  <c r="J64" i="1"/>
  <c r="J69" i="1"/>
  <c r="K55" i="1"/>
  <c r="L55" i="1" s="1"/>
  <c r="O3" i="3"/>
  <c r="P3" i="3" s="1"/>
  <c r="M4" i="3"/>
  <c r="O4" i="3" s="1"/>
  <c r="P4" i="3" s="1"/>
  <c r="O15" i="3"/>
  <c r="P15" i="3" s="1"/>
  <c r="M16" i="3"/>
  <c r="O16" i="3" s="1"/>
  <c r="P16" i="3" s="1"/>
  <c r="O33" i="3"/>
  <c r="P33" i="3" s="1"/>
  <c r="M34" i="3"/>
  <c r="O34" i="3" s="1"/>
  <c r="P34" i="3" s="1"/>
  <c r="O51" i="3"/>
  <c r="P51" i="3" s="1"/>
  <c r="M52" i="3"/>
  <c r="O52" i="3" s="1"/>
  <c r="P52" i="3" s="1"/>
  <c r="O21" i="3"/>
  <c r="P21" i="3" s="1"/>
  <c r="M22" i="3"/>
  <c r="O9" i="3"/>
  <c r="P9" i="3" s="1"/>
  <c r="M10" i="3"/>
  <c r="O10" i="3" s="1"/>
  <c r="P10" i="3" s="1"/>
  <c r="O57" i="3"/>
  <c r="P57" i="3" s="1"/>
  <c r="M58" i="3"/>
  <c r="O58" i="3" s="1"/>
  <c r="P58" i="3" s="1"/>
  <c r="O39" i="3"/>
  <c r="P39" i="3" s="1"/>
  <c r="M40" i="3"/>
  <c r="K64" i="1"/>
  <c r="L64" i="1" s="1"/>
  <c r="K69" i="1"/>
  <c r="L69" i="1" s="1"/>
  <c r="D79" i="1"/>
  <c r="E79" i="1" s="1"/>
  <c r="J55" i="1"/>
  <c r="D54" i="1"/>
  <c r="E54" i="1" s="1"/>
  <c r="D64" i="1"/>
  <c r="E64" i="1" s="1"/>
  <c r="C54" i="1"/>
  <c r="C59" i="1"/>
  <c r="C64" i="1"/>
  <c r="C70" i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3" i="2"/>
  <c r="P5" i="3" l="1"/>
  <c r="P6" i="3" s="1"/>
  <c r="O40" i="3"/>
  <c r="P40" i="3" s="1"/>
  <c r="M41" i="3"/>
  <c r="O41" i="3" s="1"/>
  <c r="P41" i="3" s="1"/>
  <c r="O22" i="3"/>
  <c r="P22" i="3" s="1"/>
  <c r="M23" i="3"/>
  <c r="O23" i="3" s="1"/>
  <c r="P23" i="3" s="1"/>
</calcChain>
</file>

<file path=xl/sharedStrings.xml><?xml version="1.0" encoding="utf-8"?>
<sst xmlns="http://schemas.openxmlformats.org/spreadsheetml/2006/main" count="1071" uniqueCount="203">
  <si>
    <t>Date</t>
  </si>
  <si>
    <t>Latitude</t>
  </si>
  <si>
    <t>Longitude</t>
  </si>
  <si>
    <t>Elevation</t>
  </si>
  <si>
    <t>Habitat</t>
  </si>
  <si>
    <t>Local Use</t>
  </si>
  <si>
    <t>Distribution within region</t>
  </si>
  <si>
    <t>Temperature</t>
  </si>
  <si>
    <t>Humidity</t>
  </si>
  <si>
    <t>Planting Material</t>
  </si>
  <si>
    <t>Tree Height (m)</t>
  </si>
  <si>
    <t>Tree Habit</t>
  </si>
  <si>
    <t>Leaf Colour</t>
  </si>
  <si>
    <t>Fruit Shape</t>
  </si>
  <si>
    <t>Fruit Length (cm)</t>
  </si>
  <si>
    <t>Fruit Width (cm)</t>
  </si>
  <si>
    <t>Trunk Girth (cm)</t>
  </si>
  <si>
    <t>Leaf Apex</t>
  </si>
  <si>
    <t>Leaf base</t>
  </si>
  <si>
    <t>Leaf Surface</t>
  </si>
  <si>
    <t>Leaf length</t>
  </si>
  <si>
    <t>Leaf Width</t>
  </si>
  <si>
    <t>Trunk Colour</t>
  </si>
  <si>
    <t>Styler end cavity</t>
  </si>
  <si>
    <t>Shell Colour</t>
  </si>
  <si>
    <t>Stem end cavity</t>
  </si>
  <si>
    <t>Stek</t>
  </si>
  <si>
    <t xml:space="preserve"> PTL 1</t>
  </si>
  <si>
    <t>PTL 2</t>
  </si>
  <si>
    <t>HYW</t>
  </si>
  <si>
    <t>CG 1</t>
  </si>
  <si>
    <t>CG 2</t>
  </si>
  <si>
    <t>CG 3</t>
  </si>
  <si>
    <r>
      <t>34,9</t>
    </r>
    <r>
      <rPr>
        <sz val="11"/>
        <rFont val="Calibri"/>
        <family val="2"/>
      </rPr>
      <t>ᵒ</t>
    </r>
  </si>
  <si>
    <r>
      <t>32,2</t>
    </r>
    <r>
      <rPr>
        <sz val="11"/>
        <rFont val="Calibri"/>
        <family val="2"/>
      </rPr>
      <t>ᵒ</t>
    </r>
  </si>
  <si>
    <r>
      <t>36,4</t>
    </r>
    <r>
      <rPr>
        <sz val="11"/>
        <rFont val="Calibri"/>
        <family val="2"/>
      </rPr>
      <t>ᵒ</t>
    </r>
  </si>
  <si>
    <t>Petilasan</t>
  </si>
  <si>
    <t>Candi</t>
  </si>
  <si>
    <t>Pestisida</t>
  </si>
  <si>
    <t>Konsumsi</t>
  </si>
  <si>
    <t>Kelompok</t>
  </si>
  <si>
    <t>Single</t>
  </si>
  <si>
    <t>kelompok</t>
  </si>
  <si>
    <t>Biji</t>
  </si>
  <si>
    <t>Spreading</t>
  </si>
  <si>
    <t>Dropping</t>
  </si>
  <si>
    <t>Upright</t>
  </si>
  <si>
    <t>Acute</t>
  </si>
  <si>
    <t>Aristate</t>
  </si>
  <si>
    <t>Cuneate</t>
  </si>
  <si>
    <t>Round</t>
  </si>
  <si>
    <t>Tapering</t>
  </si>
  <si>
    <t>Dark Green</t>
  </si>
  <si>
    <t>Green-Yellow</t>
  </si>
  <si>
    <t>Pale Yellow</t>
  </si>
  <si>
    <t>Soft</t>
  </si>
  <si>
    <t>Rough</t>
  </si>
  <si>
    <t>Green</t>
  </si>
  <si>
    <t xml:space="preserve">Green </t>
  </si>
  <si>
    <t>Pale Green</t>
  </si>
  <si>
    <t>Globose</t>
  </si>
  <si>
    <t>Yellow-Green</t>
  </si>
  <si>
    <t>Shallow</t>
  </si>
  <si>
    <t>Depressed</t>
  </si>
  <si>
    <t>Flat</t>
  </si>
  <si>
    <r>
      <t>36,8</t>
    </r>
    <r>
      <rPr>
        <sz val="11"/>
        <rFont val="Calibri"/>
        <family val="2"/>
      </rPr>
      <t>ᵒ</t>
    </r>
  </si>
  <si>
    <t>Obat</t>
  </si>
  <si>
    <t>Green Yellow</t>
  </si>
  <si>
    <t>Acuminate</t>
  </si>
  <si>
    <t>soft</t>
  </si>
  <si>
    <t>Dark green</t>
  </si>
  <si>
    <t>Wasteland</t>
  </si>
  <si>
    <t>Commune</t>
  </si>
  <si>
    <t>Museum</t>
  </si>
  <si>
    <t>S.Upas</t>
  </si>
  <si>
    <r>
      <t>35,8</t>
    </r>
    <r>
      <rPr>
        <sz val="11"/>
        <rFont val="Calibri"/>
        <family val="2"/>
      </rPr>
      <t>ᵒ</t>
    </r>
  </si>
  <si>
    <t>Jamu</t>
  </si>
  <si>
    <t>TRL 1</t>
  </si>
  <si>
    <r>
      <t>32,5</t>
    </r>
    <r>
      <rPr>
        <sz val="11"/>
        <rFont val="Calibri"/>
        <family val="2"/>
      </rPr>
      <t>ᵒ</t>
    </r>
  </si>
  <si>
    <t>Makam</t>
  </si>
  <si>
    <t>Peletan</t>
  </si>
  <si>
    <t>TRL 2</t>
  </si>
  <si>
    <t>TRL 3</t>
  </si>
  <si>
    <t>CT 1</t>
  </si>
  <si>
    <t>CT 2</t>
  </si>
  <si>
    <r>
      <t>36,3</t>
    </r>
    <r>
      <rPr>
        <sz val="11"/>
        <rFont val="Calibri"/>
        <family val="2"/>
      </rPr>
      <t>ᵒ</t>
    </r>
  </si>
  <si>
    <t>Pupuk</t>
  </si>
  <si>
    <t>PD</t>
  </si>
  <si>
    <t>CBJ 1</t>
  </si>
  <si>
    <t>CBJ 2</t>
  </si>
  <si>
    <t>CBJ 3</t>
  </si>
  <si>
    <r>
      <t>37,2</t>
    </r>
    <r>
      <rPr>
        <sz val="11"/>
        <rFont val="Calibri"/>
        <family val="2"/>
      </rPr>
      <t>ᵒ</t>
    </r>
  </si>
  <si>
    <t>Roadside</t>
  </si>
  <si>
    <t>upright</t>
  </si>
  <si>
    <t>PD SI</t>
  </si>
  <si>
    <r>
      <t>33,7</t>
    </r>
    <r>
      <rPr>
        <sz val="11"/>
        <rFont val="Calibri"/>
        <family val="2"/>
      </rPr>
      <t>ᵒ</t>
    </r>
  </si>
  <si>
    <r>
      <t>32,3</t>
    </r>
    <r>
      <rPr>
        <sz val="11"/>
        <rFont val="Calibri"/>
        <family val="2"/>
      </rPr>
      <t>ᵒ</t>
    </r>
  </si>
  <si>
    <t>Taman</t>
  </si>
  <si>
    <t>acuminate</t>
  </si>
  <si>
    <t>WLW</t>
  </si>
  <si>
    <t>WLW 2</t>
  </si>
  <si>
    <r>
      <t>36,7</t>
    </r>
    <r>
      <rPr>
        <sz val="11"/>
        <rFont val="Calibri"/>
        <family val="2"/>
      </rPr>
      <t>ᵒ</t>
    </r>
  </si>
  <si>
    <t>Brahu 1</t>
  </si>
  <si>
    <t>Brahu 2</t>
  </si>
  <si>
    <t>Brahu 3</t>
  </si>
  <si>
    <t>CT 3</t>
  </si>
  <si>
    <t xml:space="preserve">CMJ </t>
  </si>
  <si>
    <t>CMJ 2</t>
  </si>
  <si>
    <r>
      <t>41,7</t>
    </r>
    <r>
      <rPr>
        <sz val="11"/>
        <rFont val="Calibri"/>
        <family val="2"/>
      </rPr>
      <t>ᵒ</t>
    </r>
  </si>
  <si>
    <t>Ovate</t>
  </si>
  <si>
    <t>Flattened</t>
  </si>
  <si>
    <t>CMJ 3</t>
  </si>
  <si>
    <t>Sidorejo</t>
  </si>
  <si>
    <r>
      <t>34,6</t>
    </r>
    <r>
      <rPr>
        <sz val="11"/>
        <rFont val="Calibri"/>
        <family val="2"/>
      </rPr>
      <t>ᵒ</t>
    </r>
  </si>
  <si>
    <t>Attenuate</t>
  </si>
  <si>
    <t>CJ</t>
  </si>
  <si>
    <t>CJ 2</t>
  </si>
  <si>
    <t>CJ 3</t>
  </si>
  <si>
    <t>Light Green</t>
  </si>
  <si>
    <r>
      <t>23</t>
    </r>
    <r>
      <rPr>
        <sz val="11"/>
        <rFont val="Calibri"/>
        <family val="2"/>
      </rPr>
      <t>ᵒ</t>
    </r>
  </si>
  <si>
    <t>31 mdpl</t>
  </si>
  <si>
    <t>42 mdpl</t>
  </si>
  <si>
    <t>33 mdpl</t>
  </si>
  <si>
    <t>38 mdpl</t>
  </si>
  <si>
    <t>48 mdpl</t>
  </si>
  <si>
    <t>59 mdpl</t>
  </si>
  <si>
    <t>54 mdpl</t>
  </si>
  <si>
    <t>37 mdpl</t>
  </si>
  <si>
    <t>Surodinawan</t>
  </si>
  <si>
    <t>25 mdpl</t>
  </si>
  <si>
    <t>44 mdpl</t>
  </si>
  <si>
    <t>46 mdpl</t>
  </si>
  <si>
    <t>47 mdpl</t>
  </si>
  <si>
    <t>16 mdpl</t>
  </si>
  <si>
    <t>225 mdpl</t>
  </si>
  <si>
    <t>56 mdpl</t>
  </si>
  <si>
    <t>Jetis 1</t>
  </si>
  <si>
    <t>Jetis 2</t>
  </si>
  <si>
    <t>jetis 3</t>
  </si>
  <si>
    <t>PTL</t>
  </si>
  <si>
    <t>CG</t>
  </si>
  <si>
    <t>Brahu</t>
  </si>
  <si>
    <t>Upas</t>
  </si>
  <si>
    <t>TRL</t>
  </si>
  <si>
    <t>CT</t>
  </si>
  <si>
    <t>CBJ</t>
  </si>
  <si>
    <t xml:space="preserve">WLW </t>
  </si>
  <si>
    <t>CMJ</t>
  </si>
  <si>
    <t>Jetis</t>
  </si>
  <si>
    <t>Minutes</t>
  </si>
  <si>
    <t>Second</t>
  </si>
  <si>
    <t>Degree</t>
  </si>
  <si>
    <t>latitude</t>
  </si>
  <si>
    <t>23/,773236</t>
  </si>
  <si>
    <t>23/,303316</t>
  </si>
  <si>
    <t>22/,682556</t>
  </si>
  <si>
    <t>22/,464312</t>
  </si>
  <si>
    <t>22/,79859</t>
  </si>
  <si>
    <t>22/,831866</t>
  </si>
  <si>
    <t>24/,211764</t>
  </si>
  <si>
    <t>24/,19626</t>
  </si>
  <si>
    <t>23/,925906</t>
  </si>
  <si>
    <t>22/,35129</t>
  </si>
  <si>
    <t>25/,413822</t>
  </si>
  <si>
    <t>23/,465574</t>
  </si>
  <si>
    <t>22/,836576</t>
  </si>
  <si>
    <t>23/,181492</t>
  </si>
  <si>
    <t>38/,08218</t>
  </si>
  <si>
    <t>36/,783426</t>
  </si>
  <si>
    <t>28/,0490736</t>
  </si>
  <si>
    <t>Leaf Base</t>
  </si>
  <si>
    <t>Leaf colour</t>
  </si>
  <si>
    <t>Pale yellow</t>
  </si>
  <si>
    <t>FS Code</t>
  </si>
  <si>
    <t>Styler  End Cavity</t>
  </si>
  <si>
    <t>Stem end Cavity</t>
  </si>
  <si>
    <t>Simpson</t>
  </si>
  <si>
    <t>Shannon Index</t>
  </si>
  <si>
    <t>Simpson Index</t>
  </si>
  <si>
    <t>SUM</t>
  </si>
  <si>
    <t>Value</t>
  </si>
  <si>
    <t>Simpson Index of Diversity</t>
  </si>
  <si>
    <t>Shannon index</t>
  </si>
  <si>
    <t>Species</t>
  </si>
  <si>
    <t>Crescentia cujete</t>
  </si>
  <si>
    <t>Aegle marmelos</t>
  </si>
  <si>
    <t>Spesies</t>
  </si>
  <si>
    <t>Crescentia c.</t>
  </si>
  <si>
    <t>&lt;5</t>
  </si>
  <si>
    <t>5&lt;x11</t>
  </si>
  <si>
    <t>10&lt;x&lt;21</t>
  </si>
  <si>
    <t>20&lt;x&lt;31</t>
  </si>
  <si>
    <t>x&gt;30</t>
  </si>
  <si>
    <t>ID</t>
  </si>
  <si>
    <t>Count</t>
  </si>
  <si>
    <t>SD</t>
  </si>
  <si>
    <t>Z score</t>
  </si>
  <si>
    <t>Mean</t>
  </si>
  <si>
    <t>Average</t>
  </si>
  <si>
    <t>Shannon</t>
  </si>
  <si>
    <t>Standard Score</t>
  </si>
  <si>
    <t>MEAN</t>
  </si>
  <si>
    <t>Standardized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</si>
</sst>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"/>
    <numFmt numFmtId="165" formatCode="#,##0.000000"/>
    <numFmt numFmtId="166" formatCode="#,##0.0000000"/>
    <numFmt numFmtId="167" formatCode="0.000000"/>
    <numFmt numFmtId="168" formatCode="0.0000000"/>
  </numFmts>
  <fonts count="8" x14ac:knownFonts="1">
    <font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1"/>
      <name val="Calibri"/>
      <family val="2"/>
    </font>
    <font>
      <sz val="11"/>
      <color theme="0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0" xfId="0" applyFill="1"/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0" borderId="0" xfId="0" applyFont="1"/>
    <xf numFmtId="0" fontId="3" fillId="6" borderId="0" xfId="0" applyFont="1" applyFill="1"/>
    <xf numFmtId="0" fontId="1" fillId="2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0" fillId="8" borderId="0" xfId="0" applyFill="1"/>
    <xf numFmtId="0" fontId="1" fillId="4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NumberFormat="1" applyBorder="1"/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0" fillId="6" borderId="0" xfId="0" applyFill="1" applyBorder="1" applyAlignment="1">
      <alignment horizontal="center"/>
    </xf>
    <xf numFmtId="0" fontId="0" fillId="6" borderId="0" xfId="0" applyFill="1" applyBorder="1"/>
    <xf numFmtId="0" fontId="0" fillId="7" borderId="0" xfId="0" applyFill="1" applyBorder="1"/>
    <xf numFmtId="0" fontId="0" fillId="5" borderId="0" xfId="0" applyFill="1" applyBorder="1"/>
    <xf numFmtId="0" fontId="0" fillId="0" borderId="0" xfId="0" applyBorder="1"/>
    <xf numFmtId="0" fontId="1" fillId="2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Border="1" applyAlignment="1"/>
    <xf numFmtId="0" fontId="0" fillId="0" borderId="0" xfId="0" applyNumberFormat="1" applyBorder="1" applyAlignment="1">
      <alignment horizontal="center"/>
    </xf>
    <xf numFmtId="166" fontId="0" fillId="0" borderId="0" xfId="0" applyNumberFormat="1" applyBorder="1" applyAlignment="1"/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8" fontId="0" fillId="0" borderId="0" xfId="0" applyNumberFormat="1" applyBorder="1" applyAlignment="1"/>
    <xf numFmtId="167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7" fontId="0" fillId="0" borderId="0" xfId="0" applyNumberFormat="1" applyBorder="1"/>
    <xf numFmtId="166" fontId="0" fillId="0" borderId="0" xfId="0" applyNumberForma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8" fontId="0" fillId="0" borderId="0" xfId="0" applyNumberFormat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168" fontId="5" fillId="0" borderId="0" xfId="0" applyNumberFormat="1" applyFont="1" applyBorder="1" applyAlignment="1">
      <alignment horizontal="center"/>
    </xf>
    <xf numFmtId="168" fontId="0" fillId="0" borderId="0" xfId="0" applyNumberFormat="1" applyBorder="1"/>
    <xf numFmtId="0" fontId="5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6" fontId="0" fillId="0" borderId="0" xfId="0" applyNumberFormat="1"/>
    <xf numFmtId="167" fontId="5" fillId="0" borderId="0" xfId="0" applyNumberFormat="1" applyFont="1" applyBorder="1" applyAlignment="1">
      <alignment horizontal="center"/>
    </xf>
    <xf numFmtId="167" fontId="4" fillId="0" borderId="0" xfId="0" applyNumberFormat="1" applyFon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4" borderId="0" xfId="0" applyFill="1"/>
    <xf numFmtId="0" fontId="0" fillId="0" borderId="0" xfId="0" applyBorder="1" applyAlignment="1">
      <alignment horizontal="center"/>
    </xf>
    <xf numFmtId="168" fontId="0" fillId="0" borderId="0" xfId="0" applyNumberFormat="1" applyBorder="1" applyAlignment="1">
      <alignment horizontal="center"/>
    </xf>
    <xf numFmtId="0" fontId="5" fillId="0" borderId="0" xfId="0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"/>
  <sheetViews>
    <sheetView tabSelected="1" view="pageLayout" zoomScale="60" zoomScaleNormal="100" zoomScalePageLayoutView="60" workbookViewId="0">
      <selection activeCell="AL1" sqref="AL1"/>
    </sheetView>
  </sheetViews>
  <sheetFormatPr defaultRowHeight="15" x14ac:dyDescent="0.25"/>
  <cols>
    <col min="1" max="1" width="24.28515625" bestFit="1" customWidth="1"/>
    <col min="2" max="2" width="10.85546875" bestFit="1" customWidth="1"/>
    <col min="3" max="3" width="10.85546875" style="14" bestFit="1" customWidth="1"/>
    <col min="4" max="4" width="13.7109375" style="14" bestFit="1" customWidth="1"/>
    <col min="5" max="5" width="15.140625" style="14" bestFit="1" customWidth="1"/>
    <col min="6" max="6" width="12.5703125" style="14" bestFit="1" customWidth="1"/>
    <col min="7" max="7" width="15.42578125" style="14" customWidth="1"/>
    <col min="8" max="8" width="15.42578125" customWidth="1"/>
    <col min="9" max="9" width="11.5703125" bestFit="1" customWidth="1"/>
    <col min="10" max="10" width="13.28515625" bestFit="1" customWidth="1"/>
    <col min="11" max="11" width="14.5703125" customWidth="1"/>
    <col min="12" max="14" width="11.5703125" bestFit="1" customWidth="1"/>
    <col min="15" max="15" width="13.28515625" bestFit="1" customWidth="1"/>
    <col min="16" max="16" width="11.28515625" bestFit="1" customWidth="1"/>
    <col min="17" max="17" width="11.5703125" bestFit="1" customWidth="1"/>
    <col min="18" max="18" width="10.7109375" customWidth="1"/>
    <col min="19" max="19" width="14.42578125" customWidth="1"/>
    <col min="20" max="20" width="10.5703125" bestFit="1" customWidth="1"/>
    <col min="21" max="21" width="11.5703125" bestFit="1" customWidth="1"/>
    <col min="22" max="22" width="15" customWidth="1"/>
    <col min="23" max="23" width="14.28515625" bestFit="1" customWidth="1"/>
    <col min="25" max="25" width="12.5703125" bestFit="1" customWidth="1"/>
    <col min="26" max="26" width="13.28515625" bestFit="1" customWidth="1"/>
    <col min="27" max="27" width="11.5703125" bestFit="1" customWidth="1"/>
    <col min="29" max="29" width="13.28515625" style="1" bestFit="1" customWidth="1"/>
    <col min="30" max="30" width="13.28515625" bestFit="1" customWidth="1"/>
    <col min="31" max="31" width="11.5703125" bestFit="1" customWidth="1"/>
    <col min="33" max="33" width="14.42578125" customWidth="1"/>
    <col min="35" max="35" width="7.140625" customWidth="1"/>
    <col min="36" max="36" width="16.28515625" customWidth="1"/>
    <col min="37" max="37" width="15.42578125" customWidth="1"/>
    <col min="38" max="38" width="14.7109375" bestFit="1" customWidth="1"/>
  </cols>
  <sheetData>
    <row r="1" spans="1:38" x14ac:dyDescent="0.25">
      <c r="A1" s="2"/>
      <c r="B1" s="16" t="s">
        <v>27</v>
      </c>
      <c r="C1" s="16" t="s">
        <v>28</v>
      </c>
      <c r="D1" s="16" t="s">
        <v>30</v>
      </c>
      <c r="E1" s="16" t="s">
        <v>31</v>
      </c>
      <c r="F1" s="16" t="s">
        <v>32</v>
      </c>
      <c r="G1" s="19" t="s">
        <v>104</v>
      </c>
      <c r="H1" s="19" t="s">
        <v>74</v>
      </c>
      <c r="I1" s="19" t="s">
        <v>77</v>
      </c>
      <c r="J1" s="19" t="s">
        <v>81</v>
      </c>
      <c r="K1" s="20" t="s">
        <v>82</v>
      </c>
      <c r="L1" s="20" t="s">
        <v>83</v>
      </c>
      <c r="M1" s="20" t="s">
        <v>84</v>
      </c>
      <c r="N1" s="20" t="s">
        <v>105</v>
      </c>
      <c r="O1" s="19" t="s">
        <v>87</v>
      </c>
      <c r="P1" s="19" t="s">
        <v>88</v>
      </c>
      <c r="Q1" s="20" t="s">
        <v>89</v>
      </c>
      <c r="R1" s="20" t="s">
        <v>90</v>
      </c>
      <c r="S1" s="20" t="s">
        <v>94</v>
      </c>
      <c r="T1" s="19" t="s">
        <v>99</v>
      </c>
      <c r="U1" s="19" t="s">
        <v>100</v>
      </c>
      <c r="V1" s="20" t="s">
        <v>73</v>
      </c>
      <c r="W1" s="20" t="s">
        <v>106</v>
      </c>
      <c r="X1" s="20" t="s">
        <v>107</v>
      </c>
      <c r="Y1" s="19" t="s">
        <v>111</v>
      </c>
      <c r="Z1" s="21" t="s">
        <v>112</v>
      </c>
      <c r="AA1" s="21" t="s">
        <v>115</v>
      </c>
      <c r="AB1" s="22" t="s">
        <v>116</v>
      </c>
      <c r="AC1" s="22" t="s">
        <v>117</v>
      </c>
      <c r="AD1" s="23" t="s">
        <v>136</v>
      </c>
      <c r="AE1" s="23" t="s">
        <v>137</v>
      </c>
      <c r="AF1" s="23" t="s">
        <v>138</v>
      </c>
      <c r="AG1" s="24" t="s">
        <v>128</v>
      </c>
      <c r="AH1" s="51"/>
      <c r="AI1" s="25"/>
      <c r="AJ1" s="19" t="s">
        <v>102</v>
      </c>
      <c r="AK1" s="19" t="s">
        <v>103</v>
      </c>
      <c r="AL1" s="16" t="s">
        <v>29</v>
      </c>
    </row>
    <row r="2" spans="1:38" x14ac:dyDescent="0.25">
      <c r="A2" s="2" t="s">
        <v>0</v>
      </c>
      <c r="B2" s="26">
        <v>43301</v>
      </c>
      <c r="C2" s="27">
        <v>43301</v>
      </c>
      <c r="D2" s="27">
        <v>43303</v>
      </c>
      <c r="E2" s="27">
        <v>43303</v>
      </c>
      <c r="F2" s="27">
        <v>43303</v>
      </c>
      <c r="G2" s="28">
        <v>43303</v>
      </c>
      <c r="H2" s="28">
        <v>43329</v>
      </c>
      <c r="I2" s="28">
        <v>43329</v>
      </c>
      <c r="J2" s="28">
        <v>43329</v>
      </c>
      <c r="K2" s="18">
        <v>43329</v>
      </c>
      <c r="L2" s="18">
        <v>43331</v>
      </c>
      <c r="M2" s="18">
        <v>43331</v>
      </c>
      <c r="N2" s="18">
        <v>43331</v>
      </c>
      <c r="O2" s="18">
        <v>43331</v>
      </c>
      <c r="P2" s="18">
        <v>43331</v>
      </c>
      <c r="Q2" s="18">
        <v>43331</v>
      </c>
      <c r="R2" s="18">
        <v>43331</v>
      </c>
      <c r="S2" s="18">
        <v>43331</v>
      </c>
      <c r="T2" s="18">
        <v>43332</v>
      </c>
      <c r="U2" s="18">
        <v>43332</v>
      </c>
      <c r="V2" s="18">
        <v>43332</v>
      </c>
      <c r="W2" s="18">
        <v>43332</v>
      </c>
      <c r="X2" s="18">
        <v>43332</v>
      </c>
      <c r="Y2" s="28">
        <v>43332</v>
      </c>
      <c r="Z2" s="18">
        <v>43334</v>
      </c>
      <c r="AA2" s="18">
        <v>43334</v>
      </c>
      <c r="AB2" s="18">
        <v>43334</v>
      </c>
      <c r="AC2" s="18">
        <v>43334</v>
      </c>
      <c r="AD2" s="18">
        <v>43336</v>
      </c>
      <c r="AE2" s="18">
        <v>43336</v>
      </c>
      <c r="AF2" s="18">
        <v>43336</v>
      </c>
      <c r="AG2" s="18">
        <v>43331</v>
      </c>
      <c r="AH2" s="25"/>
      <c r="AI2" s="25"/>
      <c r="AJ2" s="28">
        <v>43303</v>
      </c>
      <c r="AK2" s="28">
        <v>43303</v>
      </c>
      <c r="AL2" s="27">
        <v>43301</v>
      </c>
    </row>
    <row r="3" spans="1:38" x14ac:dyDescent="0.25">
      <c r="A3" s="2" t="s">
        <v>1</v>
      </c>
      <c r="B3" s="70">
        <v>-7.5153565999999996</v>
      </c>
      <c r="C3" s="70"/>
      <c r="D3" s="72">
        <v>-7.5438808000000002</v>
      </c>
      <c r="E3" s="72"/>
      <c r="F3" s="72"/>
      <c r="G3" s="31">
        <v>-7.5429944000000004</v>
      </c>
      <c r="H3" s="32">
        <v>-7.5702246999999998</v>
      </c>
      <c r="I3" s="66">
        <v>-7.5761469000000004</v>
      </c>
      <c r="J3" s="66"/>
      <c r="K3" s="32">
        <v>-7.5761469000000004</v>
      </c>
      <c r="L3" s="66">
        <v>-7.5717676000000003</v>
      </c>
      <c r="M3" s="66"/>
      <c r="N3" s="66"/>
      <c r="O3" s="33">
        <v>-7.5721759999999998</v>
      </c>
      <c r="P3" s="66">
        <v>-7.5677808999999998</v>
      </c>
      <c r="Q3" s="66"/>
      <c r="R3" s="34"/>
      <c r="S3" s="35">
        <v>-7.5466449999999998</v>
      </c>
      <c r="T3" s="65">
        <v>-7.5420052999999996</v>
      </c>
      <c r="U3" s="65"/>
      <c r="V3" s="37">
        <v>-7.5600009999999997</v>
      </c>
      <c r="W3" s="68">
        <v>-7.5581787</v>
      </c>
      <c r="X3" s="68"/>
      <c r="Y3" s="68"/>
      <c r="Z3" s="39">
        <v>-7.5497300000000003</v>
      </c>
      <c r="AA3" s="67">
        <v>-7.5801525999999999</v>
      </c>
      <c r="AB3" s="67"/>
      <c r="AC3" s="67"/>
      <c r="AD3" s="67">
        <v>-7.3839010900000002</v>
      </c>
      <c r="AE3" s="67"/>
      <c r="AF3" s="67"/>
      <c r="AG3" s="40">
        <v>-7.4820931000000002</v>
      </c>
      <c r="AH3" s="25"/>
      <c r="AI3" s="25"/>
      <c r="AJ3" s="31">
        <v>-7.5429944000000004</v>
      </c>
      <c r="AK3" s="31"/>
      <c r="AL3" s="41">
        <v>-7.5125035999999996</v>
      </c>
    </row>
    <row r="4" spans="1:38" x14ac:dyDescent="0.25">
      <c r="A4" s="2" t="s">
        <v>2</v>
      </c>
      <c r="B4" s="70">
        <v>112.39622060000001</v>
      </c>
      <c r="C4" s="70"/>
      <c r="D4" s="72">
        <v>112.3780426</v>
      </c>
      <c r="E4" s="72"/>
      <c r="F4" s="72"/>
      <c r="G4" s="34">
        <v>112.3744052</v>
      </c>
      <c r="H4" s="40">
        <v>112.3799765</v>
      </c>
      <c r="I4" s="66">
        <v>112.3805311</v>
      </c>
      <c r="J4" s="66"/>
      <c r="K4" s="40">
        <v>112.3805311</v>
      </c>
      <c r="L4" s="66">
        <v>112.4035294</v>
      </c>
      <c r="M4" s="66"/>
      <c r="N4" s="66"/>
      <c r="O4" s="33">
        <v>112.403271</v>
      </c>
      <c r="P4" s="66">
        <v>112.39876510000001</v>
      </c>
      <c r="Q4" s="66"/>
      <c r="R4" s="66"/>
      <c r="S4" s="42">
        <v>112.3725215</v>
      </c>
      <c r="T4" s="65">
        <v>112.3910929</v>
      </c>
      <c r="U4" s="65"/>
      <c r="V4" s="43">
        <v>112.3806096</v>
      </c>
      <c r="W4" s="68">
        <v>112.3863582</v>
      </c>
      <c r="X4" s="68"/>
      <c r="Y4" s="68"/>
      <c r="Z4" s="44">
        <v>112.634703</v>
      </c>
      <c r="AA4" s="65">
        <v>112.61305710000001</v>
      </c>
      <c r="AB4" s="65"/>
      <c r="AC4" s="65"/>
      <c r="AD4" s="65">
        <v>112.46748456</v>
      </c>
      <c r="AE4" s="65"/>
      <c r="AF4" s="65"/>
      <c r="AG4" s="40">
        <v>112.4235637</v>
      </c>
      <c r="AH4" s="25"/>
      <c r="AI4" s="25"/>
      <c r="AJ4" s="34">
        <v>112.3744052</v>
      </c>
      <c r="AK4" s="34">
        <v>112.3744052</v>
      </c>
      <c r="AL4" s="41">
        <v>112.3883886</v>
      </c>
    </row>
    <row r="5" spans="1:38" x14ac:dyDescent="0.25">
      <c r="A5" s="2" t="s">
        <v>3</v>
      </c>
      <c r="B5" s="71" t="s">
        <v>122</v>
      </c>
      <c r="C5" s="71"/>
      <c r="D5" s="72" t="s">
        <v>121</v>
      </c>
      <c r="E5" s="72"/>
      <c r="F5" s="72"/>
      <c r="G5" s="29" t="s">
        <v>123</v>
      </c>
      <c r="H5" s="32" t="s">
        <v>124</v>
      </c>
      <c r="I5" s="65" t="s">
        <v>124</v>
      </c>
      <c r="J5" s="65"/>
      <c r="K5" s="32" t="s">
        <v>124</v>
      </c>
      <c r="L5" s="65" t="s">
        <v>125</v>
      </c>
      <c r="M5" s="65"/>
      <c r="N5" s="65"/>
      <c r="O5" s="32" t="s">
        <v>125</v>
      </c>
      <c r="P5" s="65" t="s">
        <v>126</v>
      </c>
      <c r="Q5" s="65"/>
      <c r="R5" s="65"/>
      <c r="S5" s="32" t="s">
        <v>127</v>
      </c>
      <c r="T5" s="65" t="s">
        <v>130</v>
      </c>
      <c r="U5" s="65"/>
      <c r="V5" s="25" t="s">
        <v>131</v>
      </c>
      <c r="W5" s="65" t="s">
        <v>132</v>
      </c>
      <c r="X5" s="65"/>
      <c r="Y5" s="65"/>
      <c r="Z5" s="32" t="s">
        <v>133</v>
      </c>
      <c r="AA5" s="65" t="s">
        <v>134</v>
      </c>
      <c r="AB5" s="65"/>
      <c r="AC5" s="65"/>
      <c r="AD5" s="65" t="s">
        <v>135</v>
      </c>
      <c r="AE5" s="65"/>
      <c r="AF5" s="65"/>
      <c r="AG5" s="32" t="s">
        <v>129</v>
      </c>
      <c r="AH5" s="25"/>
      <c r="AI5" s="25"/>
      <c r="AJ5" s="29" t="s">
        <v>123</v>
      </c>
      <c r="AK5" s="29" t="s">
        <v>123</v>
      </c>
      <c r="AL5" s="13" t="s">
        <v>120</v>
      </c>
    </row>
    <row r="6" spans="1:38" x14ac:dyDescent="0.25">
      <c r="A6" s="2" t="s">
        <v>7</v>
      </c>
      <c r="B6" s="11" t="s">
        <v>33</v>
      </c>
      <c r="C6" s="13" t="s">
        <v>33</v>
      </c>
      <c r="D6" s="13" t="s">
        <v>35</v>
      </c>
      <c r="E6" s="13" t="s">
        <v>35</v>
      </c>
      <c r="F6" s="13" t="s">
        <v>35</v>
      </c>
      <c r="G6" s="11" t="s">
        <v>65</v>
      </c>
      <c r="H6" s="11" t="s">
        <v>75</v>
      </c>
      <c r="I6" s="11" t="s">
        <v>78</v>
      </c>
      <c r="J6" s="11" t="s">
        <v>78</v>
      </c>
      <c r="K6" s="11" t="s">
        <v>78</v>
      </c>
      <c r="L6" s="11" t="s">
        <v>85</v>
      </c>
      <c r="M6" s="11" t="s">
        <v>85</v>
      </c>
      <c r="N6" s="11" t="s">
        <v>85</v>
      </c>
      <c r="O6" s="11" t="s">
        <v>85</v>
      </c>
      <c r="P6" s="11" t="s">
        <v>91</v>
      </c>
      <c r="Q6" s="11" t="s">
        <v>91</v>
      </c>
      <c r="R6" s="11" t="s">
        <v>91</v>
      </c>
      <c r="S6" s="11" t="s">
        <v>95</v>
      </c>
      <c r="T6" s="11" t="s">
        <v>101</v>
      </c>
      <c r="U6" s="11" t="s">
        <v>101</v>
      </c>
      <c r="V6" s="11" t="s">
        <v>108</v>
      </c>
      <c r="W6" s="11" t="s">
        <v>75</v>
      </c>
      <c r="X6" s="11" t="s">
        <v>75</v>
      </c>
      <c r="Y6" s="11" t="s">
        <v>75</v>
      </c>
      <c r="Z6" s="11" t="s">
        <v>113</v>
      </c>
      <c r="AA6" s="11" t="s">
        <v>101</v>
      </c>
      <c r="AB6" s="11" t="s">
        <v>108</v>
      </c>
      <c r="AC6" s="11" t="s">
        <v>75</v>
      </c>
      <c r="AD6" s="11" t="s">
        <v>119</v>
      </c>
      <c r="AE6" s="11" t="s">
        <v>119</v>
      </c>
      <c r="AF6" s="11" t="s">
        <v>119</v>
      </c>
      <c r="AG6" s="11" t="s">
        <v>96</v>
      </c>
      <c r="AH6" s="25"/>
      <c r="AI6" s="25"/>
      <c r="AJ6" s="11" t="s">
        <v>65</v>
      </c>
      <c r="AK6" s="11" t="s">
        <v>65</v>
      </c>
      <c r="AL6" s="13" t="s">
        <v>34</v>
      </c>
    </row>
    <row r="7" spans="1:38" x14ac:dyDescent="0.25">
      <c r="A7" s="2" t="s">
        <v>8</v>
      </c>
      <c r="B7" s="46">
        <v>0.44</v>
      </c>
      <c r="C7" s="47">
        <v>0.44</v>
      </c>
      <c r="D7" s="47">
        <v>0.41</v>
      </c>
      <c r="E7" s="47">
        <v>0.41</v>
      </c>
      <c r="F7" s="47">
        <v>0.41</v>
      </c>
      <c r="G7" s="48">
        <v>0.41599999999999998</v>
      </c>
      <c r="H7" s="48">
        <v>0.34</v>
      </c>
      <c r="I7" s="48">
        <v>0.4</v>
      </c>
      <c r="J7" s="48">
        <v>0.4</v>
      </c>
      <c r="K7" s="48">
        <v>0.4</v>
      </c>
      <c r="L7" s="48">
        <v>0.35</v>
      </c>
      <c r="M7" s="48">
        <v>0.35</v>
      </c>
      <c r="N7" s="48">
        <v>0.35</v>
      </c>
      <c r="O7" s="48">
        <v>0.35</v>
      </c>
      <c r="P7" s="48">
        <v>0.34</v>
      </c>
      <c r="Q7" s="48">
        <v>0.34</v>
      </c>
      <c r="R7" s="48">
        <v>0.34</v>
      </c>
      <c r="S7" s="48">
        <v>0.42</v>
      </c>
      <c r="T7" s="48">
        <v>0.32</v>
      </c>
      <c r="U7" s="48">
        <v>0.32</v>
      </c>
      <c r="V7" s="48">
        <v>0.26</v>
      </c>
      <c r="W7" s="48">
        <v>0.33</v>
      </c>
      <c r="X7" s="48">
        <v>0.33</v>
      </c>
      <c r="Y7" s="48">
        <v>0.33</v>
      </c>
      <c r="Z7" s="48">
        <v>0.41</v>
      </c>
      <c r="AA7" s="48">
        <v>0.32</v>
      </c>
      <c r="AB7" s="48">
        <v>0.26</v>
      </c>
      <c r="AC7" s="48">
        <v>0.33</v>
      </c>
      <c r="AD7" s="48">
        <v>0.48</v>
      </c>
      <c r="AE7" s="48">
        <v>0.48</v>
      </c>
      <c r="AF7" s="48">
        <v>0.48</v>
      </c>
      <c r="AG7" s="48">
        <v>0.48</v>
      </c>
      <c r="AH7" s="25"/>
      <c r="AI7" s="25"/>
      <c r="AJ7" s="48">
        <v>0.41599999999999998</v>
      </c>
      <c r="AK7" s="48">
        <v>0.41599999999999998</v>
      </c>
      <c r="AL7" s="47">
        <v>0.52</v>
      </c>
    </row>
    <row r="8" spans="1:38" x14ac:dyDescent="0.25">
      <c r="A8" s="2" t="s">
        <v>4</v>
      </c>
      <c r="B8" s="11" t="s">
        <v>36</v>
      </c>
      <c r="C8" s="13" t="s">
        <v>36</v>
      </c>
      <c r="D8" s="13" t="s">
        <v>37</v>
      </c>
      <c r="E8" s="13" t="s">
        <v>37</v>
      </c>
      <c r="F8" s="13" t="s">
        <v>37</v>
      </c>
      <c r="G8" s="32" t="s">
        <v>37</v>
      </c>
      <c r="H8" s="32" t="s">
        <v>37</v>
      </c>
      <c r="I8" s="32" t="s">
        <v>79</v>
      </c>
      <c r="J8" s="32" t="s">
        <v>79</v>
      </c>
      <c r="K8" s="32" t="s">
        <v>79</v>
      </c>
      <c r="L8" s="25" t="s">
        <v>37</v>
      </c>
      <c r="M8" s="25" t="s">
        <v>37</v>
      </c>
      <c r="N8" s="25" t="s">
        <v>37</v>
      </c>
      <c r="O8" s="32" t="s">
        <v>92</v>
      </c>
      <c r="P8" s="32" t="s">
        <v>37</v>
      </c>
      <c r="Q8" s="32" t="s">
        <v>37</v>
      </c>
      <c r="R8" s="32" t="s">
        <v>37</v>
      </c>
      <c r="S8" s="25" t="s">
        <v>92</v>
      </c>
      <c r="T8" s="32" t="s">
        <v>37</v>
      </c>
      <c r="U8" s="32" t="s">
        <v>37</v>
      </c>
      <c r="V8" s="32" t="s">
        <v>73</v>
      </c>
      <c r="W8" s="32" t="s">
        <v>37</v>
      </c>
      <c r="X8" s="25" t="s">
        <v>37</v>
      </c>
      <c r="Y8" s="32" t="s">
        <v>37</v>
      </c>
      <c r="Z8" s="32" t="s">
        <v>79</v>
      </c>
      <c r="AA8" s="32" t="s">
        <v>37</v>
      </c>
      <c r="AB8" s="32" t="s">
        <v>37</v>
      </c>
      <c r="AC8" s="32" t="s">
        <v>37</v>
      </c>
      <c r="AD8" s="25" t="s">
        <v>71</v>
      </c>
      <c r="AE8" s="25" t="s">
        <v>71</v>
      </c>
      <c r="AF8" s="25" t="s">
        <v>71</v>
      </c>
      <c r="AG8" s="25" t="s">
        <v>97</v>
      </c>
      <c r="AH8" s="25"/>
      <c r="AI8" s="25"/>
      <c r="AJ8" s="32" t="s">
        <v>37</v>
      </c>
      <c r="AK8" s="32" t="s">
        <v>37</v>
      </c>
      <c r="AL8" s="13" t="s">
        <v>36</v>
      </c>
    </row>
    <row r="9" spans="1:38" x14ac:dyDescent="0.25">
      <c r="A9" s="2" t="s">
        <v>5</v>
      </c>
      <c r="B9" s="11" t="s">
        <v>38</v>
      </c>
      <c r="C9" s="13" t="s">
        <v>38</v>
      </c>
      <c r="D9" s="13" t="s">
        <v>38</v>
      </c>
      <c r="E9" s="13" t="s">
        <v>38</v>
      </c>
      <c r="F9" s="13" t="s">
        <v>38</v>
      </c>
      <c r="G9" s="32" t="s">
        <v>66</v>
      </c>
      <c r="H9" s="32" t="s">
        <v>76</v>
      </c>
      <c r="I9" s="32" t="s">
        <v>80</v>
      </c>
      <c r="J9" s="32" t="s">
        <v>80</v>
      </c>
      <c r="K9" s="32" t="s">
        <v>80</v>
      </c>
      <c r="L9" s="25" t="s">
        <v>86</v>
      </c>
      <c r="M9" s="25" t="s">
        <v>86</v>
      </c>
      <c r="N9" s="25" t="s">
        <v>86</v>
      </c>
      <c r="O9" s="32" t="s">
        <v>86</v>
      </c>
      <c r="P9" s="32" t="s">
        <v>76</v>
      </c>
      <c r="Q9" s="32" t="s">
        <v>38</v>
      </c>
      <c r="R9" s="25" t="s">
        <v>76</v>
      </c>
      <c r="S9" s="25" t="s">
        <v>38</v>
      </c>
      <c r="T9" s="32"/>
      <c r="U9" s="32"/>
      <c r="V9" s="32" t="s">
        <v>66</v>
      </c>
      <c r="W9" s="25"/>
      <c r="X9" s="25"/>
      <c r="Y9" s="32"/>
      <c r="Z9" s="32" t="s">
        <v>66</v>
      </c>
      <c r="AA9" s="32" t="s">
        <v>76</v>
      </c>
      <c r="AB9" s="32" t="s">
        <v>76</v>
      </c>
      <c r="AC9" s="32" t="s">
        <v>76</v>
      </c>
      <c r="AD9" s="25"/>
      <c r="AE9" s="25"/>
      <c r="AF9" s="25"/>
      <c r="AG9" s="25"/>
      <c r="AH9" s="25"/>
      <c r="AI9" s="25"/>
      <c r="AJ9" s="32" t="s">
        <v>66</v>
      </c>
      <c r="AK9" s="32" t="s">
        <v>66</v>
      </c>
      <c r="AL9" s="13" t="s">
        <v>39</v>
      </c>
    </row>
    <row r="10" spans="1:38" x14ac:dyDescent="0.25">
      <c r="A10" s="2" t="s">
        <v>6</v>
      </c>
      <c r="B10" s="11" t="s">
        <v>40</v>
      </c>
      <c r="C10" s="13" t="s">
        <v>40</v>
      </c>
      <c r="D10" s="13" t="s">
        <v>40</v>
      </c>
      <c r="E10" s="13" t="s">
        <v>40</v>
      </c>
      <c r="F10" s="13" t="s">
        <v>42</v>
      </c>
      <c r="G10" s="32" t="s">
        <v>41</v>
      </c>
      <c r="H10" s="32" t="s">
        <v>41</v>
      </c>
      <c r="I10" s="32" t="s">
        <v>41</v>
      </c>
      <c r="J10" s="32" t="s">
        <v>41</v>
      </c>
      <c r="K10" s="25" t="s">
        <v>41</v>
      </c>
      <c r="L10" s="25" t="s">
        <v>41</v>
      </c>
      <c r="M10" s="25" t="s">
        <v>41</v>
      </c>
      <c r="N10" s="25" t="s">
        <v>41</v>
      </c>
      <c r="O10" s="32" t="s">
        <v>41</v>
      </c>
      <c r="P10" s="32" t="s">
        <v>72</v>
      </c>
      <c r="Q10" s="25" t="s">
        <v>72</v>
      </c>
      <c r="R10" s="25" t="s">
        <v>72</v>
      </c>
      <c r="S10" s="25" t="s">
        <v>41</v>
      </c>
      <c r="T10" s="32" t="s">
        <v>72</v>
      </c>
      <c r="U10" s="32" t="s">
        <v>41</v>
      </c>
      <c r="V10" s="25" t="s">
        <v>41</v>
      </c>
      <c r="W10" s="25" t="s">
        <v>72</v>
      </c>
      <c r="X10" s="25" t="s">
        <v>41</v>
      </c>
      <c r="Y10" s="32" t="s">
        <v>41</v>
      </c>
      <c r="Z10" s="32" t="s">
        <v>41</v>
      </c>
      <c r="AA10" s="32" t="s">
        <v>41</v>
      </c>
      <c r="AB10" s="25" t="s">
        <v>41</v>
      </c>
      <c r="AC10" s="25" t="s">
        <v>72</v>
      </c>
      <c r="AD10" s="25" t="s">
        <v>72</v>
      </c>
      <c r="AE10" s="25" t="s">
        <v>72</v>
      </c>
      <c r="AF10" s="25" t="s">
        <v>72</v>
      </c>
      <c r="AG10" s="25" t="s">
        <v>41</v>
      </c>
      <c r="AH10" s="25"/>
      <c r="AI10" s="25"/>
      <c r="AJ10" s="32" t="s">
        <v>41</v>
      </c>
      <c r="AK10" s="32" t="s">
        <v>41</v>
      </c>
      <c r="AL10" s="13" t="s">
        <v>41</v>
      </c>
    </row>
    <row r="11" spans="1:38" x14ac:dyDescent="0.25">
      <c r="A11" s="2" t="s">
        <v>9</v>
      </c>
      <c r="B11" s="11" t="s">
        <v>43</v>
      </c>
      <c r="C11" s="13" t="s">
        <v>43</v>
      </c>
      <c r="D11" s="13" t="s">
        <v>26</v>
      </c>
      <c r="E11" s="13" t="s">
        <v>26</v>
      </c>
      <c r="F11" s="13" t="s">
        <v>26</v>
      </c>
      <c r="G11" s="32" t="s">
        <v>43</v>
      </c>
      <c r="H11" s="32" t="s">
        <v>26</v>
      </c>
      <c r="I11" s="32" t="s">
        <v>26</v>
      </c>
      <c r="J11" s="32" t="s">
        <v>26</v>
      </c>
      <c r="K11" s="25" t="s">
        <v>26</v>
      </c>
      <c r="L11" s="25" t="s">
        <v>26</v>
      </c>
      <c r="M11" s="25" t="s">
        <v>26</v>
      </c>
      <c r="N11" s="25" t="s">
        <v>26</v>
      </c>
      <c r="O11" s="32" t="s">
        <v>26</v>
      </c>
      <c r="P11" s="32" t="s">
        <v>26</v>
      </c>
      <c r="Q11" s="25" t="s">
        <v>26</v>
      </c>
      <c r="R11" s="25" t="s">
        <v>26</v>
      </c>
      <c r="S11" s="25" t="s">
        <v>26</v>
      </c>
      <c r="T11" s="32" t="s">
        <v>26</v>
      </c>
      <c r="U11" s="32" t="s">
        <v>26</v>
      </c>
      <c r="V11" s="25" t="s">
        <v>26</v>
      </c>
      <c r="W11" s="25" t="s">
        <v>26</v>
      </c>
      <c r="X11" s="25" t="s">
        <v>26</v>
      </c>
      <c r="Y11" s="32" t="s">
        <v>26</v>
      </c>
      <c r="Z11" s="32" t="s">
        <v>26</v>
      </c>
      <c r="AA11" s="32" t="s">
        <v>26</v>
      </c>
      <c r="AB11" s="25" t="s">
        <v>26</v>
      </c>
      <c r="AC11" s="25" t="s">
        <v>26</v>
      </c>
      <c r="AD11" s="25"/>
      <c r="AE11" s="25"/>
      <c r="AF11" s="25"/>
      <c r="AG11" s="25" t="s">
        <v>26</v>
      </c>
      <c r="AH11" s="25"/>
      <c r="AI11" s="25"/>
      <c r="AJ11" s="32" t="s">
        <v>26</v>
      </c>
      <c r="AK11" s="32" t="s">
        <v>26</v>
      </c>
      <c r="AL11" s="13" t="s">
        <v>43</v>
      </c>
    </row>
    <row r="12" spans="1:38" x14ac:dyDescent="0.25">
      <c r="A12" s="2" t="s">
        <v>10</v>
      </c>
      <c r="B12" s="11">
        <v>6</v>
      </c>
      <c r="C12" s="13">
        <v>5.5</v>
      </c>
      <c r="D12" s="13">
        <v>6.6</v>
      </c>
      <c r="E12" s="13">
        <v>8.6</v>
      </c>
      <c r="F12" s="13">
        <v>7.2</v>
      </c>
      <c r="G12" s="32">
        <v>3.6</v>
      </c>
      <c r="H12" s="32">
        <v>5.5</v>
      </c>
      <c r="I12" s="32">
        <v>5.7</v>
      </c>
      <c r="J12" s="32">
        <v>5.2</v>
      </c>
      <c r="K12" s="25">
        <v>3.4</v>
      </c>
      <c r="L12" s="25">
        <v>2.7</v>
      </c>
      <c r="M12" s="25">
        <v>5.8</v>
      </c>
      <c r="N12" s="25">
        <v>1.8</v>
      </c>
      <c r="O12" s="32">
        <v>4.3</v>
      </c>
      <c r="P12" s="32">
        <v>2.6</v>
      </c>
      <c r="Q12" s="25">
        <v>4.4000000000000004</v>
      </c>
      <c r="R12" s="25">
        <v>6.6</v>
      </c>
      <c r="S12" s="25">
        <v>3.7</v>
      </c>
      <c r="T12" s="32">
        <v>8.3000000000000007</v>
      </c>
      <c r="U12" s="32">
        <v>6</v>
      </c>
      <c r="V12" s="25">
        <v>5.6</v>
      </c>
      <c r="W12" s="25">
        <v>4</v>
      </c>
      <c r="X12" s="25">
        <v>6</v>
      </c>
      <c r="Y12" s="32">
        <v>3.4</v>
      </c>
      <c r="Z12" s="32">
        <v>4.3</v>
      </c>
      <c r="AA12" s="32">
        <v>9.1</v>
      </c>
      <c r="AB12" s="25">
        <v>11.5</v>
      </c>
      <c r="AC12" s="25">
        <v>10.3</v>
      </c>
      <c r="AD12" s="25">
        <v>4.5999999999999996</v>
      </c>
      <c r="AE12" s="25">
        <v>8.3000000000000007</v>
      </c>
      <c r="AF12" s="25">
        <v>40.200000000000003</v>
      </c>
      <c r="AG12" s="25">
        <v>3.4</v>
      </c>
      <c r="AH12" s="25"/>
      <c r="AI12" s="25"/>
      <c r="AJ12" s="32">
        <v>8.8000000000000007</v>
      </c>
      <c r="AK12" s="32">
        <v>5.3</v>
      </c>
      <c r="AL12" s="13">
        <v>13</v>
      </c>
    </row>
    <row r="13" spans="1:38" x14ac:dyDescent="0.25">
      <c r="A13" s="2" t="s">
        <v>16</v>
      </c>
      <c r="B13" s="11"/>
      <c r="C13" s="13">
        <v>73.3</v>
      </c>
      <c r="D13" s="13">
        <v>79.8</v>
      </c>
      <c r="E13" s="49"/>
      <c r="F13" s="13"/>
      <c r="G13" s="32">
        <v>48</v>
      </c>
      <c r="H13" s="32">
        <v>53.5</v>
      </c>
      <c r="I13" s="32">
        <v>59.6</v>
      </c>
      <c r="J13" s="32">
        <v>47</v>
      </c>
      <c r="K13" s="25">
        <v>22.4</v>
      </c>
      <c r="L13" s="25">
        <v>41</v>
      </c>
      <c r="M13" s="25">
        <v>60</v>
      </c>
      <c r="N13" s="25">
        <v>12.8</v>
      </c>
      <c r="O13" s="32">
        <v>59.5</v>
      </c>
      <c r="P13" s="32">
        <v>39</v>
      </c>
      <c r="Q13" s="25">
        <v>52</v>
      </c>
      <c r="R13" s="25">
        <v>35.5</v>
      </c>
      <c r="S13" s="25">
        <v>66</v>
      </c>
      <c r="T13" s="32">
        <v>123.5</v>
      </c>
      <c r="U13" s="32">
        <v>111.8</v>
      </c>
      <c r="V13" s="25">
        <v>69.2</v>
      </c>
      <c r="W13" s="25">
        <v>29.5</v>
      </c>
      <c r="X13" s="25">
        <v>67.599999999999994</v>
      </c>
      <c r="Y13" s="32">
        <v>43</v>
      </c>
      <c r="Z13" s="32">
        <v>42.3</v>
      </c>
      <c r="AA13" s="32">
        <v>3.6</v>
      </c>
      <c r="AB13" s="25">
        <v>5.2</v>
      </c>
      <c r="AC13" s="25">
        <v>4.8</v>
      </c>
      <c r="AD13" s="25">
        <v>54.5</v>
      </c>
      <c r="AE13" s="25">
        <v>78.7</v>
      </c>
      <c r="AF13" s="25">
        <v>40.200000000000003</v>
      </c>
      <c r="AG13" s="25">
        <v>43</v>
      </c>
      <c r="AH13" s="25"/>
      <c r="AI13" s="25"/>
      <c r="AJ13" s="32">
        <v>84</v>
      </c>
      <c r="AK13" s="32">
        <v>56</v>
      </c>
      <c r="AL13" s="13">
        <v>107.5</v>
      </c>
    </row>
    <row r="14" spans="1:38" x14ac:dyDescent="0.25">
      <c r="A14" s="2" t="s">
        <v>22</v>
      </c>
      <c r="B14" s="32" t="s">
        <v>52</v>
      </c>
      <c r="C14" s="13" t="s">
        <v>52</v>
      </c>
      <c r="D14" s="13" t="s">
        <v>53</v>
      </c>
      <c r="E14" s="13" t="s">
        <v>54</v>
      </c>
      <c r="F14" s="13" t="s">
        <v>53</v>
      </c>
      <c r="G14" s="32" t="s">
        <v>54</v>
      </c>
      <c r="H14" s="32" t="s">
        <v>53</v>
      </c>
      <c r="I14" s="32" t="s">
        <v>53</v>
      </c>
      <c r="J14" s="32" t="s">
        <v>53</v>
      </c>
      <c r="K14" s="25" t="s">
        <v>53</v>
      </c>
      <c r="L14" s="25" t="s">
        <v>53</v>
      </c>
      <c r="M14" s="25" t="s">
        <v>54</v>
      </c>
      <c r="N14" s="25" t="s">
        <v>54</v>
      </c>
      <c r="O14" s="32" t="s">
        <v>53</v>
      </c>
      <c r="P14" s="32" t="s">
        <v>53</v>
      </c>
      <c r="Q14" s="25" t="s">
        <v>53</v>
      </c>
      <c r="R14" s="25" t="s">
        <v>54</v>
      </c>
      <c r="S14" s="25" t="s">
        <v>53</v>
      </c>
      <c r="T14" s="32" t="s">
        <v>52</v>
      </c>
      <c r="U14" s="32" t="s">
        <v>54</v>
      </c>
      <c r="V14" s="25" t="s">
        <v>53</v>
      </c>
      <c r="W14" s="25" t="s">
        <v>54</v>
      </c>
      <c r="X14" s="25" t="s">
        <v>53</v>
      </c>
      <c r="Y14" s="32" t="s">
        <v>52</v>
      </c>
      <c r="Z14" s="32" t="s">
        <v>52</v>
      </c>
      <c r="AA14" s="32" t="s">
        <v>52</v>
      </c>
      <c r="AB14" s="25" t="s">
        <v>52</v>
      </c>
      <c r="AC14" s="25" t="s">
        <v>52</v>
      </c>
      <c r="AD14" s="25" t="s">
        <v>52</v>
      </c>
      <c r="AE14" s="25" t="s">
        <v>53</v>
      </c>
      <c r="AF14" s="25" t="s">
        <v>53</v>
      </c>
      <c r="AG14" s="25" t="s">
        <v>52</v>
      </c>
      <c r="AH14" s="25"/>
      <c r="AI14" s="25"/>
      <c r="AJ14" s="32" t="s">
        <v>53</v>
      </c>
      <c r="AK14" s="32" t="s">
        <v>53</v>
      </c>
      <c r="AL14" s="13" t="s">
        <v>53</v>
      </c>
    </row>
    <row r="15" spans="1:38" x14ac:dyDescent="0.25">
      <c r="A15" s="2" t="s">
        <v>11</v>
      </c>
      <c r="B15" s="11" t="s">
        <v>44</v>
      </c>
      <c r="C15" s="13" t="s">
        <v>45</v>
      </c>
      <c r="D15" s="13" t="s">
        <v>44</v>
      </c>
      <c r="E15" s="13" t="s">
        <v>44</v>
      </c>
      <c r="F15" s="13" t="s">
        <v>44</v>
      </c>
      <c r="G15" s="32" t="s">
        <v>45</v>
      </c>
      <c r="H15" s="32" t="s">
        <v>44</v>
      </c>
      <c r="I15" s="32" t="s">
        <v>44</v>
      </c>
      <c r="J15" s="32" t="s">
        <v>46</v>
      </c>
      <c r="K15" s="25" t="s">
        <v>46</v>
      </c>
      <c r="L15" s="25" t="s">
        <v>44</v>
      </c>
      <c r="M15" s="25" t="s">
        <v>45</v>
      </c>
      <c r="N15" s="25" t="s">
        <v>44</v>
      </c>
      <c r="O15" s="32" t="s">
        <v>93</v>
      </c>
      <c r="P15" s="32" t="s">
        <v>45</v>
      </c>
      <c r="Q15" s="25" t="s">
        <v>44</v>
      </c>
      <c r="R15" s="25" t="s">
        <v>45</v>
      </c>
      <c r="S15" s="25" t="s">
        <v>44</v>
      </c>
      <c r="T15" s="32" t="s">
        <v>46</v>
      </c>
      <c r="U15" s="32" t="s">
        <v>45</v>
      </c>
      <c r="V15" s="25" t="s">
        <v>44</v>
      </c>
      <c r="W15" s="25" t="s">
        <v>46</v>
      </c>
      <c r="X15" s="25" t="s">
        <v>46</v>
      </c>
      <c r="Y15" s="32" t="s">
        <v>44</v>
      </c>
      <c r="Z15" s="32" t="s">
        <v>45</v>
      </c>
      <c r="AA15" s="32" t="s">
        <v>45</v>
      </c>
      <c r="AB15" s="25" t="s">
        <v>46</v>
      </c>
      <c r="AC15" s="25" t="s">
        <v>46</v>
      </c>
      <c r="AD15" s="25" t="s">
        <v>45</v>
      </c>
      <c r="AE15" s="25" t="s">
        <v>44</v>
      </c>
      <c r="AF15" s="25" t="s">
        <v>45</v>
      </c>
      <c r="AG15" s="25" t="s">
        <v>44</v>
      </c>
      <c r="AH15" s="25"/>
      <c r="AI15" s="25"/>
      <c r="AJ15" s="32" t="s">
        <v>46</v>
      </c>
      <c r="AK15" s="32" t="s">
        <v>44</v>
      </c>
      <c r="AL15" s="13" t="s">
        <v>46</v>
      </c>
    </row>
    <row r="16" spans="1:38" x14ac:dyDescent="0.25">
      <c r="A16" s="2" t="s">
        <v>17</v>
      </c>
      <c r="B16" s="11" t="s">
        <v>47</v>
      </c>
      <c r="C16" s="13" t="s">
        <v>47</v>
      </c>
      <c r="D16" s="13" t="s">
        <v>47</v>
      </c>
      <c r="E16" s="13" t="s">
        <v>47</v>
      </c>
      <c r="F16" s="13"/>
      <c r="G16" s="32" t="s">
        <v>47</v>
      </c>
      <c r="H16" s="32" t="s">
        <v>47</v>
      </c>
      <c r="I16" s="32" t="s">
        <v>48</v>
      </c>
      <c r="J16" s="32" t="s">
        <v>47</v>
      </c>
      <c r="K16" s="25" t="s">
        <v>47</v>
      </c>
      <c r="L16" s="25" t="s">
        <v>47</v>
      </c>
      <c r="M16" s="25" t="s">
        <v>48</v>
      </c>
      <c r="N16" s="25" t="s">
        <v>47</v>
      </c>
      <c r="O16" s="32" t="s">
        <v>48</v>
      </c>
      <c r="P16" s="32" t="s">
        <v>68</v>
      </c>
      <c r="Q16" s="25" t="s">
        <v>48</v>
      </c>
      <c r="R16" s="25" t="s">
        <v>47</v>
      </c>
      <c r="S16" s="25" t="s">
        <v>48</v>
      </c>
      <c r="T16" s="32" t="s">
        <v>47</v>
      </c>
      <c r="U16" s="32" t="s">
        <v>47</v>
      </c>
      <c r="V16" s="25" t="s">
        <v>68</v>
      </c>
      <c r="W16" s="25" t="s">
        <v>47</v>
      </c>
      <c r="X16" s="25" t="s">
        <v>47</v>
      </c>
      <c r="Y16" s="32" t="s">
        <v>98</v>
      </c>
      <c r="Z16" s="32" t="s">
        <v>48</v>
      </c>
      <c r="AA16" s="32" t="s">
        <v>47</v>
      </c>
      <c r="AB16" s="25" t="s">
        <v>48</v>
      </c>
      <c r="AC16" s="25" t="s">
        <v>48</v>
      </c>
      <c r="AD16" s="25" t="s">
        <v>47</v>
      </c>
      <c r="AE16" s="25" t="s">
        <v>47</v>
      </c>
      <c r="AF16" s="25" t="s">
        <v>47</v>
      </c>
      <c r="AG16" s="25" t="s">
        <v>98</v>
      </c>
      <c r="AH16" s="25"/>
      <c r="AI16" s="25"/>
      <c r="AJ16" s="32" t="s">
        <v>68</v>
      </c>
      <c r="AK16" s="32" t="s">
        <v>48</v>
      </c>
      <c r="AL16" s="13" t="s">
        <v>48</v>
      </c>
    </row>
    <row r="17" spans="1:38" x14ac:dyDescent="0.25">
      <c r="A17" s="2" t="s">
        <v>18</v>
      </c>
      <c r="B17" s="11" t="s">
        <v>49</v>
      </c>
      <c r="C17" s="13" t="s">
        <v>49</v>
      </c>
      <c r="D17" s="13" t="s">
        <v>49</v>
      </c>
      <c r="E17" s="13" t="s">
        <v>51</v>
      </c>
      <c r="F17" s="13"/>
      <c r="G17" s="32" t="s">
        <v>49</v>
      </c>
      <c r="H17" s="32" t="s">
        <v>51</v>
      </c>
      <c r="I17" s="32" t="s">
        <v>49</v>
      </c>
      <c r="J17" s="32" t="s">
        <v>49</v>
      </c>
      <c r="K17" s="25" t="s">
        <v>49</v>
      </c>
      <c r="L17" s="25" t="s">
        <v>51</v>
      </c>
      <c r="M17" s="25" t="s">
        <v>49</v>
      </c>
      <c r="N17" s="25" t="s">
        <v>51</v>
      </c>
      <c r="O17" s="32" t="s">
        <v>51</v>
      </c>
      <c r="P17" s="32" t="s">
        <v>49</v>
      </c>
      <c r="Q17" s="25" t="s">
        <v>51</v>
      </c>
      <c r="R17" s="25" t="s">
        <v>51</v>
      </c>
      <c r="S17" s="25" t="s">
        <v>49</v>
      </c>
      <c r="T17" s="32" t="s">
        <v>49</v>
      </c>
      <c r="U17" s="32" t="s">
        <v>51</v>
      </c>
      <c r="V17" s="25" t="s">
        <v>51</v>
      </c>
      <c r="W17" s="25" t="s">
        <v>49</v>
      </c>
      <c r="X17" s="25" t="s">
        <v>51</v>
      </c>
      <c r="Y17" s="32" t="s">
        <v>49</v>
      </c>
      <c r="Z17" s="32" t="s">
        <v>114</v>
      </c>
      <c r="AA17" s="32" t="s">
        <v>51</v>
      </c>
      <c r="AB17" s="25" t="s">
        <v>51</v>
      </c>
      <c r="AC17" s="25" t="s">
        <v>49</v>
      </c>
      <c r="AD17" s="25" t="s">
        <v>51</v>
      </c>
      <c r="AE17" s="25" t="s">
        <v>49</v>
      </c>
      <c r="AF17" s="25" t="s">
        <v>49</v>
      </c>
      <c r="AG17" s="25" t="s">
        <v>49</v>
      </c>
      <c r="AH17" s="25"/>
      <c r="AI17" s="25"/>
      <c r="AJ17" s="32" t="s">
        <v>50</v>
      </c>
      <c r="AK17" s="32" t="s">
        <v>49</v>
      </c>
      <c r="AL17" s="13" t="s">
        <v>50</v>
      </c>
    </row>
    <row r="18" spans="1:38" x14ac:dyDescent="0.25">
      <c r="A18" s="2" t="s">
        <v>19</v>
      </c>
      <c r="B18" s="32" t="s">
        <v>55</v>
      </c>
      <c r="C18" s="13" t="s">
        <v>56</v>
      </c>
      <c r="D18" s="13" t="s">
        <v>55</v>
      </c>
      <c r="E18" s="13" t="s">
        <v>55</v>
      </c>
      <c r="F18" s="13"/>
      <c r="G18" s="32" t="s">
        <v>56</v>
      </c>
      <c r="H18" s="32" t="s">
        <v>69</v>
      </c>
      <c r="I18" s="32" t="s">
        <v>55</v>
      </c>
      <c r="J18" s="32" t="s">
        <v>55</v>
      </c>
      <c r="K18" s="25" t="s">
        <v>56</v>
      </c>
      <c r="L18" s="25" t="s">
        <v>55</v>
      </c>
      <c r="M18" s="25" t="s">
        <v>55</v>
      </c>
      <c r="N18" s="25" t="s">
        <v>56</v>
      </c>
      <c r="O18" s="32" t="s">
        <v>56</v>
      </c>
      <c r="P18" s="32" t="s">
        <v>55</v>
      </c>
      <c r="Q18" s="25" t="s">
        <v>55</v>
      </c>
      <c r="R18" s="25" t="s">
        <v>55</v>
      </c>
      <c r="S18" s="25" t="s">
        <v>55</v>
      </c>
      <c r="T18" s="32" t="s">
        <v>56</v>
      </c>
      <c r="U18" s="32" t="s">
        <v>56</v>
      </c>
      <c r="V18" s="25" t="s">
        <v>56</v>
      </c>
      <c r="W18" s="25" t="s">
        <v>55</v>
      </c>
      <c r="X18" s="25" t="s">
        <v>56</v>
      </c>
      <c r="Y18" s="32" t="s">
        <v>55</v>
      </c>
      <c r="Z18" s="32" t="s">
        <v>55</v>
      </c>
      <c r="AA18" s="32" t="s">
        <v>55</v>
      </c>
      <c r="AB18" s="25" t="s">
        <v>55</v>
      </c>
      <c r="AC18" s="25" t="s">
        <v>56</v>
      </c>
      <c r="AD18" s="25" t="s">
        <v>55</v>
      </c>
      <c r="AE18" s="25" t="s">
        <v>55</v>
      </c>
      <c r="AF18" s="25" t="s">
        <v>55</v>
      </c>
      <c r="AG18" s="25" t="s">
        <v>55</v>
      </c>
      <c r="AH18" s="25"/>
      <c r="AI18" s="25"/>
      <c r="AJ18" s="32" t="s">
        <v>69</v>
      </c>
      <c r="AK18" s="32" t="s">
        <v>55</v>
      </c>
      <c r="AL18" s="13" t="s">
        <v>55</v>
      </c>
    </row>
    <row r="19" spans="1:38" x14ac:dyDescent="0.25">
      <c r="A19" s="2" t="s">
        <v>20</v>
      </c>
      <c r="B19" s="32">
        <v>10.3</v>
      </c>
      <c r="C19" s="13">
        <v>9.1</v>
      </c>
      <c r="D19" s="13">
        <v>8.5</v>
      </c>
      <c r="E19" s="13">
        <v>11.5</v>
      </c>
      <c r="F19" s="13"/>
      <c r="G19" s="32">
        <v>7.5</v>
      </c>
      <c r="H19" s="32">
        <v>4.7</v>
      </c>
      <c r="I19" s="32">
        <v>8.1999999999999993</v>
      </c>
      <c r="J19" s="32">
        <v>8.1999999999999993</v>
      </c>
      <c r="K19" s="25">
        <v>10</v>
      </c>
      <c r="L19" s="25">
        <v>4.7</v>
      </c>
      <c r="M19" s="25">
        <v>8.6999999999999993</v>
      </c>
      <c r="N19" s="25">
        <v>13.7</v>
      </c>
      <c r="O19" s="32">
        <v>13.2</v>
      </c>
      <c r="P19" s="32">
        <v>11.2</v>
      </c>
      <c r="Q19" s="25">
        <v>10.7</v>
      </c>
      <c r="R19" s="25">
        <v>11.4</v>
      </c>
      <c r="S19" s="25">
        <v>6.1</v>
      </c>
      <c r="T19" s="32">
        <v>11.3</v>
      </c>
      <c r="U19" s="32">
        <v>11.2</v>
      </c>
      <c r="V19" s="25">
        <v>9.8000000000000007</v>
      </c>
      <c r="W19" s="25">
        <v>9.6999999999999993</v>
      </c>
      <c r="X19" s="25">
        <v>14.7</v>
      </c>
      <c r="Y19" s="32">
        <v>8.9</v>
      </c>
      <c r="Z19" s="32">
        <v>16.8</v>
      </c>
      <c r="AA19" s="32">
        <v>9.1</v>
      </c>
      <c r="AB19" s="25">
        <v>11.5</v>
      </c>
      <c r="AC19" s="25">
        <v>10.3</v>
      </c>
      <c r="AD19" s="25">
        <v>6.4</v>
      </c>
      <c r="AE19" s="25">
        <v>9.1</v>
      </c>
      <c r="AF19" s="25">
        <v>7.8</v>
      </c>
      <c r="AG19" s="25">
        <v>8.9</v>
      </c>
      <c r="AH19" s="25"/>
      <c r="AI19" s="25"/>
      <c r="AJ19" s="32">
        <v>8</v>
      </c>
      <c r="AK19" s="32">
        <v>9.1999999999999993</v>
      </c>
      <c r="AL19" s="13">
        <v>8.9</v>
      </c>
    </row>
    <row r="20" spans="1:38" x14ac:dyDescent="0.25">
      <c r="A20" s="2" t="s">
        <v>21</v>
      </c>
      <c r="B20" s="32">
        <v>5</v>
      </c>
      <c r="C20" s="13">
        <v>4.5</v>
      </c>
      <c r="D20" s="13">
        <v>3.9</v>
      </c>
      <c r="E20" s="13">
        <v>4.0999999999999996</v>
      </c>
      <c r="F20" s="13"/>
      <c r="G20" s="32">
        <v>4</v>
      </c>
      <c r="H20" s="32">
        <v>3.3</v>
      </c>
      <c r="I20" s="32">
        <v>4.0999999999999996</v>
      </c>
      <c r="J20" s="32">
        <v>4.8</v>
      </c>
      <c r="K20" s="25">
        <v>4.5</v>
      </c>
      <c r="L20" s="25">
        <v>3.3</v>
      </c>
      <c r="M20" s="25">
        <v>4.5999999999999996</v>
      </c>
      <c r="N20" s="25">
        <v>5.5</v>
      </c>
      <c r="O20" s="32">
        <v>5.3</v>
      </c>
      <c r="P20" s="32">
        <v>5.7</v>
      </c>
      <c r="Q20" s="25">
        <v>4.4000000000000004</v>
      </c>
      <c r="R20" s="25">
        <v>4.8</v>
      </c>
      <c r="S20" s="25">
        <v>3.3</v>
      </c>
      <c r="T20" s="32">
        <v>3.9</v>
      </c>
      <c r="U20" s="32">
        <v>5</v>
      </c>
      <c r="V20" s="25">
        <v>3.7</v>
      </c>
      <c r="W20" s="25">
        <v>4.5</v>
      </c>
      <c r="X20" s="25">
        <v>5.4</v>
      </c>
      <c r="Y20" s="32">
        <v>4.3</v>
      </c>
      <c r="Z20" s="32">
        <v>7.3</v>
      </c>
      <c r="AA20" s="32">
        <v>3.6</v>
      </c>
      <c r="AB20" s="25">
        <v>5.2</v>
      </c>
      <c r="AC20" s="25">
        <v>4.8</v>
      </c>
      <c r="AD20" s="25">
        <v>3.8</v>
      </c>
      <c r="AE20" s="25">
        <v>5.2</v>
      </c>
      <c r="AF20" s="25">
        <v>3.6</v>
      </c>
      <c r="AG20" s="25">
        <v>4.3</v>
      </c>
      <c r="AH20" s="25"/>
      <c r="AI20" s="25"/>
      <c r="AJ20" s="32">
        <v>3.9</v>
      </c>
      <c r="AK20" s="32">
        <v>3.6</v>
      </c>
      <c r="AL20" s="13">
        <v>4.7</v>
      </c>
    </row>
    <row r="21" spans="1:38" x14ac:dyDescent="0.25">
      <c r="A21" s="2" t="s">
        <v>12</v>
      </c>
      <c r="B21" s="32" t="s">
        <v>57</v>
      </c>
      <c r="C21" s="13" t="s">
        <v>52</v>
      </c>
      <c r="D21" s="13" t="s">
        <v>58</v>
      </c>
      <c r="E21" s="13" t="s">
        <v>59</v>
      </c>
      <c r="F21" s="13"/>
      <c r="G21" s="32" t="s">
        <v>52</v>
      </c>
      <c r="H21" s="32" t="s">
        <v>57</v>
      </c>
      <c r="I21" s="32" t="s">
        <v>70</v>
      </c>
      <c r="J21" s="32" t="s">
        <v>52</v>
      </c>
      <c r="K21" s="25" t="s">
        <v>57</v>
      </c>
      <c r="L21" s="25" t="s">
        <v>57</v>
      </c>
      <c r="M21" s="25" t="s">
        <v>59</v>
      </c>
      <c r="N21" s="25" t="s">
        <v>52</v>
      </c>
      <c r="O21" s="32" t="s">
        <v>57</v>
      </c>
      <c r="P21" s="32" t="s">
        <v>57</v>
      </c>
      <c r="Q21" s="25" t="s">
        <v>57</v>
      </c>
      <c r="R21" s="25" t="s">
        <v>52</v>
      </c>
      <c r="S21" s="25" t="s">
        <v>59</v>
      </c>
      <c r="T21" s="32" t="s">
        <v>52</v>
      </c>
      <c r="U21" s="32" t="s">
        <v>52</v>
      </c>
      <c r="V21" s="25" t="s">
        <v>52</v>
      </c>
      <c r="W21" s="25" t="s">
        <v>57</v>
      </c>
      <c r="X21" s="25" t="s">
        <v>52</v>
      </c>
      <c r="Y21" s="32" t="s">
        <v>57</v>
      </c>
      <c r="Z21" s="32" t="s">
        <v>52</v>
      </c>
      <c r="AA21" s="32" t="s">
        <v>118</v>
      </c>
      <c r="AB21" s="25" t="s">
        <v>118</v>
      </c>
      <c r="AC21" s="25" t="s">
        <v>57</v>
      </c>
      <c r="AD21" s="25" t="s">
        <v>52</v>
      </c>
      <c r="AE21" s="25" t="s">
        <v>52</v>
      </c>
      <c r="AF21" s="25" t="s">
        <v>52</v>
      </c>
      <c r="AG21" s="25" t="s">
        <v>57</v>
      </c>
      <c r="AH21" s="25"/>
      <c r="AI21" s="25"/>
      <c r="AJ21" s="32" t="s">
        <v>59</v>
      </c>
      <c r="AK21" s="32" t="s">
        <v>70</v>
      </c>
      <c r="AL21" s="13" t="s">
        <v>57</v>
      </c>
    </row>
    <row r="22" spans="1:38" x14ac:dyDescent="0.25">
      <c r="A22" s="2" t="s">
        <v>13</v>
      </c>
      <c r="B22" s="32" t="s">
        <v>60</v>
      </c>
      <c r="C22" s="13" t="s">
        <v>50</v>
      </c>
      <c r="D22" s="13" t="s">
        <v>50</v>
      </c>
      <c r="E22" s="13" t="s">
        <v>50</v>
      </c>
      <c r="F22" s="13" t="s">
        <v>50</v>
      </c>
      <c r="G22" s="32" t="s">
        <v>60</v>
      </c>
      <c r="H22" s="49"/>
      <c r="I22" s="49"/>
      <c r="J22" s="49"/>
      <c r="K22" s="51"/>
      <c r="L22" s="51"/>
      <c r="M22" s="51"/>
      <c r="N22" s="49"/>
      <c r="O22" s="49"/>
      <c r="P22" s="49"/>
      <c r="Q22" s="51" t="s">
        <v>50</v>
      </c>
      <c r="R22" s="51" t="s">
        <v>60</v>
      </c>
      <c r="S22" s="51"/>
      <c r="T22" s="49"/>
      <c r="U22" s="49" t="s">
        <v>50</v>
      </c>
      <c r="V22" s="51" t="s">
        <v>109</v>
      </c>
      <c r="W22" s="51"/>
      <c r="X22" s="51" t="s">
        <v>60</v>
      </c>
      <c r="Y22" s="49" t="s">
        <v>50</v>
      </c>
      <c r="Z22" s="49" t="s">
        <v>50</v>
      </c>
      <c r="AA22" s="49"/>
      <c r="AB22" s="51"/>
      <c r="AC22" s="51" t="s">
        <v>50</v>
      </c>
      <c r="AD22" s="25" t="s">
        <v>60</v>
      </c>
      <c r="AE22" s="25" t="s">
        <v>50</v>
      </c>
      <c r="AF22" s="51"/>
      <c r="AG22" s="49"/>
      <c r="AH22" s="25"/>
      <c r="AI22" s="25"/>
      <c r="AJ22" s="49"/>
      <c r="AK22" s="49"/>
      <c r="AL22" s="13" t="s">
        <v>50</v>
      </c>
    </row>
    <row r="23" spans="1:38" x14ac:dyDescent="0.25">
      <c r="A23" s="2" t="s">
        <v>14</v>
      </c>
      <c r="B23" s="32">
        <v>15</v>
      </c>
      <c r="C23" s="13">
        <v>15.7</v>
      </c>
      <c r="D23" s="13">
        <v>16.5</v>
      </c>
      <c r="E23" s="13">
        <v>16.7</v>
      </c>
      <c r="F23" s="13">
        <v>17</v>
      </c>
      <c r="G23" s="32">
        <v>15.9</v>
      </c>
      <c r="H23" s="49"/>
      <c r="I23" s="49"/>
      <c r="J23" s="49"/>
      <c r="K23" s="51"/>
      <c r="L23" s="51"/>
      <c r="M23" s="51"/>
      <c r="N23" s="49"/>
      <c r="O23" s="49"/>
      <c r="P23" s="49"/>
      <c r="Q23" s="51">
        <v>17.5</v>
      </c>
      <c r="R23" s="51">
        <v>14.7</v>
      </c>
      <c r="S23" s="51"/>
      <c r="T23" s="49"/>
      <c r="U23" s="49">
        <v>15.5</v>
      </c>
      <c r="V23" s="51">
        <v>11.4</v>
      </c>
      <c r="W23" s="51"/>
      <c r="X23" s="51">
        <v>15</v>
      </c>
      <c r="Y23" s="49">
        <v>17.399999999999999</v>
      </c>
      <c r="Z23" s="49">
        <v>18.100000000000001</v>
      </c>
      <c r="AA23" s="49"/>
      <c r="AB23" s="51"/>
      <c r="AC23" s="51">
        <v>17.7</v>
      </c>
      <c r="AD23" s="25">
        <v>12.8</v>
      </c>
      <c r="AE23" s="25">
        <v>15.8</v>
      </c>
      <c r="AF23" s="51"/>
      <c r="AG23" s="49"/>
      <c r="AH23" s="25"/>
      <c r="AI23" s="25"/>
      <c r="AJ23" s="49"/>
      <c r="AK23" s="49"/>
      <c r="AL23" s="13">
        <v>8.5</v>
      </c>
    </row>
    <row r="24" spans="1:38" x14ac:dyDescent="0.25">
      <c r="A24" s="2" t="s">
        <v>15</v>
      </c>
      <c r="B24" s="11">
        <v>14.7</v>
      </c>
      <c r="C24" s="13">
        <v>12.6</v>
      </c>
      <c r="D24" s="13">
        <v>14.9</v>
      </c>
      <c r="E24" s="13">
        <v>15.8</v>
      </c>
      <c r="F24" s="13">
        <v>15</v>
      </c>
      <c r="G24" s="32">
        <v>14.3</v>
      </c>
      <c r="H24" s="49"/>
      <c r="I24" s="49"/>
      <c r="J24" s="49"/>
      <c r="K24" s="51"/>
      <c r="L24" s="51"/>
      <c r="M24" s="51"/>
      <c r="N24" s="49"/>
      <c r="O24" s="49"/>
      <c r="P24" s="49"/>
      <c r="Q24" s="51">
        <v>15</v>
      </c>
      <c r="R24" s="51">
        <v>16.600000000000001</v>
      </c>
      <c r="S24" s="51"/>
      <c r="T24" s="49"/>
      <c r="U24" s="49">
        <v>12.4</v>
      </c>
      <c r="V24" s="51">
        <v>12.4</v>
      </c>
      <c r="W24" s="51"/>
      <c r="X24" s="51">
        <v>14.5</v>
      </c>
      <c r="Y24" s="49">
        <v>15.3</v>
      </c>
      <c r="Z24" s="49">
        <v>16.2</v>
      </c>
      <c r="AA24" s="49"/>
      <c r="AB24" s="51"/>
      <c r="AC24" s="51">
        <v>14.2</v>
      </c>
      <c r="AD24" s="25">
        <v>12.5</v>
      </c>
      <c r="AE24" s="25">
        <v>14.7</v>
      </c>
      <c r="AF24" s="51"/>
      <c r="AG24" s="49"/>
      <c r="AH24" s="25"/>
      <c r="AI24" s="25"/>
      <c r="AJ24" s="49"/>
      <c r="AK24" s="49"/>
      <c r="AL24" s="13">
        <v>7</v>
      </c>
    </row>
    <row r="25" spans="1:38" x14ac:dyDescent="0.25">
      <c r="A25" s="2" t="s">
        <v>24</v>
      </c>
      <c r="B25" s="11" t="s">
        <v>57</v>
      </c>
      <c r="C25" s="13" t="s">
        <v>57</v>
      </c>
      <c r="D25" s="13" t="s">
        <v>59</v>
      </c>
      <c r="E25" s="13" t="s">
        <v>59</v>
      </c>
      <c r="F25" s="13" t="s">
        <v>61</v>
      </c>
      <c r="G25" s="32" t="s">
        <v>53</v>
      </c>
      <c r="H25" s="49"/>
      <c r="I25" s="49"/>
      <c r="J25" s="49"/>
      <c r="K25" s="51"/>
      <c r="L25" s="51"/>
      <c r="M25" s="51"/>
      <c r="N25" s="49"/>
      <c r="O25" s="49"/>
      <c r="P25" s="49"/>
      <c r="Q25" s="51" t="s">
        <v>57</v>
      </c>
      <c r="R25" s="51" t="s">
        <v>118</v>
      </c>
      <c r="S25" s="51"/>
      <c r="T25" s="49"/>
      <c r="U25" s="49" t="s">
        <v>57</v>
      </c>
      <c r="V25" s="51" t="s">
        <v>57</v>
      </c>
      <c r="W25" s="51"/>
      <c r="X25" s="51" t="s">
        <v>53</v>
      </c>
      <c r="Y25" s="49" t="s">
        <v>53</v>
      </c>
      <c r="Z25" s="49" t="s">
        <v>52</v>
      </c>
      <c r="AA25" s="49"/>
      <c r="AB25" s="51"/>
      <c r="AC25" s="51" t="s">
        <v>53</v>
      </c>
      <c r="AD25" s="25" t="s">
        <v>53</v>
      </c>
      <c r="AE25" s="25" t="s">
        <v>57</v>
      </c>
      <c r="AF25" s="51"/>
      <c r="AG25" s="49"/>
      <c r="AH25" s="25"/>
      <c r="AI25" s="25"/>
      <c r="AJ25" s="49"/>
      <c r="AK25" s="49"/>
      <c r="AL25" s="13" t="s">
        <v>53</v>
      </c>
    </row>
    <row r="26" spans="1:38" x14ac:dyDescent="0.25">
      <c r="A26" s="2" t="s">
        <v>23</v>
      </c>
      <c r="B26" s="11" t="s">
        <v>62</v>
      </c>
      <c r="C26" s="13" t="s">
        <v>62</v>
      </c>
      <c r="D26" s="13" t="s">
        <v>62</v>
      </c>
      <c r="E26" s="13" t="s">
        <v>62</v>
      </c>
      <c r="F26" s="13" t="s">
        <v>62</v>
      </c>
      <c r="G26" s="32" t="s">
        <v>62</v>
      </c>
      <c r="H26" s="49"/>
      <c r="I26" s="49"/>
      <c r="J26" s="49"/>
      <c r="K26" s="51"/>
      <c r="L26" s="51"/>
      <c r="M26" s="51"/>
      <c r="N26" s="49"/>
      <c r="O26" s="49"/>
      <c r="P26" s="49"/>
      <c r="Q26" s="51" t="s">
        <v>62</v>
      </c>
      <c r="R26" s="51" t="s">
        <v>62</v>
      </c>
      <c r="S26" s="51"/>
      <c r="T26" s="49"/>
      <c r="U26" s="49" t="s">
        <v>62</v>
      </c>
      <c r="V26" s="51" t="s">
        <v>62</v>
      </c>
      <c r="W26" s="51"/>
      <c r="X26" s="51" t="s">
        <v>62</v>
      </c>
      <c r="Y26" s="49" t="s">
        <v>62</v>
      </c>
      <c r="Z26" s="49" t="s">
        <v>62</v>
      </c>
      <c r="AA26" s="49"/>
      <c r="AB26" s="51"/>
      <c r="AC26" s="51" t="s">
        <v>62</v>
      </c>
      <c r="AD26" s="25" t="s">
        <v>62</v>
      </c>
      <c r="AE26" s="25" t="s">
        <v>62</v>
      </c>
      <c r="AF26" s="51"/>
      <c r="AG26" s="49"/>
      <c r="AH26" s="25"/>
      <c r="AI26" s="25"/>
      <c r="AJ26" s="49"/>
      <c r="AK26" s="49"/>
      <c r="AL26" s="13" t="s">
        <v>63</v>
      </c>
    </row>
    <row r="27" spans="1:38" x14ac:dyDescent="0.25">
      <c r="A27" s="2" t="s">
        <v>25</v>
      </c>
      <c r="B27" s="11" t="s">
        <v>62</v>
      </c>
      <c r="C27" s="13" t="s">
        <v>62</v>
      </c>
      <c r="D27" s="13" t="s">
        <v>64</v>
      </c>
      <c r="E27" s="13" t="s">
        <v>62</v>
      </c>
      <c r="F27" s="13" t="s">
        <v>64</v>
      </c>
      <c r="G27" s="32" t="s">
        <v>62</v>
      </c>
      <c r="H27" s="49"/>
      <c r="I27" s="49"/>
      <c r="J27" s="49"/>
      <c r="K27" s="51"/>
      <c r="L27" s="51"/>
      <c r="M27" s="51"/>
      <c r="N27" s="49"/>
      <c r="O27" s="49"/>
      <c r="P27" s="49"/>
      <c r="Q27" s="51" t="s">
        <v>110</v>
      </c>
      <c r="R27" s="51" t="s">
        <v>110</v>
      </c>
      <c r="S27" s="51"/>
      <c r="T27" s="49"/>
      <c r="U27" s="49" t="s">
        <v>62</v>
      </c>
      <c r="V27" s="51" t="s">
        <v>62</v>
      </c>
      <c r="W27" s="51"/>
      <c r="X27" s="51" t="s">
        <v>110</v>
      </c>
      <c r="Y27" s="49" t="s">
        <v>62</v>
      </c>
      <c r="Z27" s="49" t="s">
        <v>110</v>
      </c>
      <c r="AA27" s="49"/>
      <c r="AB27" s="51"/>
      <c r="AC27" s="51" t="s">
        <v>62</v>
      </c>
      <c r="AD27" s="25" t="s">
        <v>62</v>
      </c>
      <c r="AE27" s="25" t="s">
        <v>62</v>
      </c>
      <c r="AF27" s="51"/>
      <c r="AG27" s="49"/>
      <c r="AH27" s="25"/>
      <c r="AI27" s="25"/>
      <c r="AJ27" s="49"/>
      <c r="AK27" s="49"/>
      <c r="AL27" s="13" t="s">
        <v>63</v>
      </c>
    </row>
    <row r="29" spans="1:38" x14ac:dyDescent="0.25">
      <c r="AB29" s="1"/>
      <c r="AC29"/>
    </row>
    <row r="30" spans="1:38" x14ac:dyDescent="0.25">
      <c r="AB30" s="1"/>
      <c r="AC30"/>
    </row>
    <row r="31" spans="1:38" x14ac:dyDescent="0.25">
      <c r="AB31" s="1"/>
      <c r="AC31"/>
    </row>
    <row r="32" spans="1:38" x14ac:dyDescent="0.25">
      <c r="G32" s="13"/>
      <c r="AB32" s="1"/>
      <c r="AC32"/>
    </row>
    <row r="33" spans="7:29" x14ac:dyDescent="0.25">
      <c r="G33" s="13"/>
      <c r="AB33" s="1"/>
      <c r="AC33"/>
    </row>
    <row r="34" spans="7:29" x14ac:dyDescent="0.25">
      <c r="G34" s="13"/>
      <c r="AB34" s="1"/>
      <c r="AC34"/>
    </row>
    <row r="35" spans="7:29" x14ac:dyDescent="0.25">
      <c r="G35" s="13"/>
      <c r="AB35" s="1"/>
      <c r="AC35"/>
    </row>
    <row r="36" spans="7:29" x14ac:dyDescent="0.25">
      <c r="G36" s="13"/>
      <c r="AB36" s="1"/>
      <c r="AC36"/>
    </row>
    <row r="37" spans="7:29" x14ac:dyDescent="0.25">
      <c r="G37" s="13"/>
      <c r="AB37" s="1"/>
      <c r="AC37"/>
    </row>
    <row r="38" spans="7:29" x14ac:dyDescent="0.25">
      <c r="G38" s="13"/>
      <c r="AB38" s="1"/>
      <c r="AC38"/>
    </row>
    <row r="39" spans="7:29" x14ac:dyDescent="0.25">
      <c r="G39" s="13"/>
      <c r="AB39" s="1"/>
      <c r="AC39"/>
    </row>
    <row r="40" spans="7:29" x14ac:dyDescent="0.25">
      <c r="G40" s="13"/>
      <c r="AB40" s="1"/>
      <c r="AC40"/>
    </row>
    <row r="41" spans="7:29" x14ac:dyDescent="0.25">
      <c r="G41" s="13"/>
      <c r="AB41" s="1"/>
      <c r="AC41"/>
    </row>
    <row r="42" spans="7:29" x14ac:dyDescent="0.25">
      <c r="G42"/>
      <c r="AB42" s="1"/>
      <c r="AC42"/>
    </row>
    <row r="43" spans="7:29" x14ac:dyDescent="0.25">
      <c r="G43"/>
      <c r="AB43" s="1"/>
      <c r="AC43"/>
    </row>
    <row r="44" spans="7:29" x14ac:dyDescent="0.25">
      <c r="G44" s="13"/>
      <c r="AB44" s="1"/>
      <c r="AC44"/>
    </row>
    <row r="45" spans="7:29" x14ac:dyDescent="0.25">
      <c r="G45"/>
      <c r="AB45" s="1"/>
      <c r="AC45"/>
    </row>
    <row r="46" spans="7:29" x14ac:dyDescent="0.25">
      <c r="G46"/>
      <c r="AB46" s="1"/>
      <c r="AC46"/>
    </row>
    <row r="47" spans="7:29" x14ac:dyDescent="0.25">
      <c r="G47"/>
      <c r="AB47" s="1"/>
      <c r="AC47"/>
    </row>
    <row r="48" spans="7:29" x14ac:dyDescent="0.25">
      <c r="G48"/>
      <c r="AB48" s="1"/>
      <c r="AC48"/>
    </row>
    <row r="49" spans="1:29" x14ac:dyDescent="0.25">
      <c r="G49"/>
      <c r="AB49" s="1"/>
      <c r="AC49"/>
    </row>
    <row r="50" spans="1:29" x14ac:dyDescent="0.25">
      <c r="A50" s="12" t="s">
        <v>22</v>
      </c>
      <c r="B50" s="11" t="s">
        <v>180</v>
      </c>
      <c r="C50" t="s">
        <v>177</v>
      </c>
      <c r="D50" t="s">
        <v>178</v>
      </c>
      <c r="E50" s="14" t="s">
        <v>181</v>
      </c>
      <c r="H50" s="12" t="s">
        <v>24</v>
      </c>
      <c r="I50" s="14" t="s">
        <v>180</v>
      </c>
      <c r="J50" s="14" t="s">
        <v>182</v>
      </c>
      <c r="K50" s="14" t="s">
        <v>178</v>
      </c>
      <c r="L50" s="14" t="s">
        <v>181</v>
      </c>
      <c r="N50" t="s">
        <v>186</v>
      </c>
      <c r="AB50" s="1"/>
      <c r="AC50"/>
    </row>
    <row r="51" spans="1:29" x14ac:dyDescent="0.25">
      <c r="A51" t="s">
        <v>52</v>
      </c>
      <c r="B51">
        <v>10</v>
      </c>
      <c r="C51">
        <f>(B51/35)*LN(B51/35)</f>
        <v>-0.35793227671296229</v>
      </c>
      <c r="D51" s="14">
        <f>(B51/35)^2</f>
        <v>8.1632653061224483E-2</v>
      </c>
      <c r="H51" t="s">
        <v>52</v>
      </c>
      <c r="I51">
        <v>1</v>
      </c>
      <c r="J51">
        <f>(I51/17)*LN(I51/17)</f>
        <v>-0.16665960847389508</v>
      </c>
      <c r="K51" s="14">
        <f>(I51/17)^2</f>
        <v>3.4602076124567475E-3</v>
      </c>
      <c r="AB51" s="1"/>
      <c r="AC51"/>
    </row>
    <row r="52" spans="1:29" x14ac:dyDescent="0.25">
      <c r="A52" t="s">
        <v>172</v>
      </c>
      <c r="B52">
        <v>7</v>
      </c>
      <c r="C52">
        <f t="shared" ref="C52" si="0">(B52/35)*LN(B52/35)</f>
        <v>-0.32188758248682009</v>
      </c>
      <c r="D52" s="14">
        <f t="shared" ref="D52:D53" si="1">(B52/35)^2</f>
        <v>4.0000000000000008E-2</v>
      </c>
      <c r="H52" t="s">
        <v>57</v>
      </c>
      <c r="I52">
        <v>6</v>
      </c>
      <c r="J52">
        <f t="shared" ref="J52:J54" si="2">(I52/17)*LN(I52/17)</f>
        <v>-0.36757195582170388</v>
      </c>
      <c r="K52" s="14">
        <f t="shared" ref="K52:K54" si="3">(I52/17)^2</f>
        <v>0.12456747404844293</v>
      </c>
      <c r="AB52" s="1"/>
      <c r="AC52"/>
    </row>
    <row r="53" spans="1:29" x14ac:dyDescent="0.25">
      <c r="A53" t="s">
        <v>67</v>
      </c>
      <c r="B53">
        <v>18</v>
      </c>
      <c r="C53">
        <f>(B53/35)*LN(B53/35)</f>
        <v>-0.34198781327652805</v>
      </c>
      <c r="D53" s="14">
        <f t="shared" si="1"/>
        <v>0.2644897959183673</v>
      </c>
      <c r="H53" t="s">
        <v>59</v>
      </c>
      <c r="I53">
        <v>3</v>
      </c>
      <c r="J53">
        <f t="shared" si="2"/>
        <v>-0.30610606859790113</v>
      </c>
      <c r="K53" s="14">
        <f t="shared" si="3"/>
        <v>3.1141868512110732E-2</v>
      </c>
      <c r="AB53" s="1"/>
      <c r="AC53"/>
    </row>
    <row r="54" spans="1:29" x14ac:dyDescent="0.25">
      <c r="B54" t="s">
        <v>179</v>
      </c>
      <c r="C54">
        <f>-1*SUM(C51:C53)</f>
        <v>1.0218076724763105</v>
      </c>
      <c r="D54" s="14">
        <f>SUM(D51:D53)</f>
        <v>0.3861224489795918</v>
      </c>
      <c r="E54" s="14">
        <f>1-D54</f>
        <v>0.6138775510204082</v>
      </c>
      <c r="H54" t="s">
        <v>67</v>
      </c>
      <c r="I54">
        <v>7</v>
      </c>
      <c r="J54">
        <f t="shared" si="2"/>
        <v>-0.36536013911801879</v>
      </c>
      <c r="K54" s="14">
        <f t="shared" si="3"/>
        <v>0.16955017301038061</v>
      </c>
    </row>
    <row r="55" spans="1:29" x14ac:dyDescent="0.25">
      <c r="A55" s="12" t="s">
        <v>11</v>
      </c>
      <c r="C55"/>
      <c r="H55" s="14"/>
      <c r="J55">
        <f>-1*SUM(J51:J54)</f>
        <v>1.205697772011519</v>
      </c>
      <c r="K55" s="14">
        <f>SUM(K51:K54)</f>
        <v>0.32871972318339104</v>
      </c>
      <c r="L55" s="14">
        <f>1-K55</f>
        <v>0.67128027681660896</v>
      </c>
    </row>
    <row r="56" spans="1:29" x14ac:dyDescent="0.25">
      <c r="A56" s="17" t="s">
        <v>44</v>
      </c>
      <c r="B56">
        <v>15</v>
      </c>
      <c r="C56">
        <f>(B56/35)*LN(B56/35)</f>
        <v>-0.36312765445165868</v>
      </c>
      <c r="D56" s="14">
        <f t="shared" ref="D56:D58" si="4">(B56/35)^2</f>
        <v>0.18367346938775508</v>
      </c>
      <c r="H56" s="15" t="s">
        <v>174</v>
      </c>
      <c r="J56" s="14"/>
      <c r="K56" s="14"/>
      <c r="L56" s="14"/>
    </row>
    <row r="57" spans="1:29" x14ac:dyDescent="0.25">
      <c r="A57" s="17" t="s">
        <v>46</v>
      </c>
      <c r="B57">
        <v>10</v>
      </c>
      <c r="C57">
        <f t="shared" ref="C57:C58" si="5">(B57/35)*LN(B57/35)</f>
        <v>-0.35793227671296229</v>
      </c>
      <c r="D57" s="14">
        <f t="shared" si="4"/>
        <v>8.1632653061224483E-2</v>
      </c>
      <c r="H57" t="s">
        <v>62</v>
      </c>
      <c r="I57">
        <v>16</v>
      </c>
      <c r="J57">
        <f>(I57/17)*LN(I57/17)</f>
        <v>-5.7058467591938687E-2</v>
      </c>
      <c r="K57" s="14">
        <f>(I57/17)^2</f>
        <v>0.88581314878892736</v>
      </c>
      <c r="L57" s="14"/>
    </row>
    <row r="58" spans="1:29" x14ac:dyDescent="0.25">
      <c r="A58" s="17" t="s">
        <v>45</v>
      </c>
      <c r="B58">
        <v>10</v>
      </c>
      <c r="C58">
        <f t="shared" si="5"/>
        <v>-0.35793227671296229</v>
      </c>
      <c r="D58" s="14">
        <f t="shared" si="4"/>
        <v>8.1632653061224483E-2</v>
      </c>
      <c r="H58" t="s">
        <v>63</v>
      </c>
      <c r="I58">
        <v>1</v>
      </c>
      <c r="J58">
        <f t="shared" ref="J58" si="6">(I58/17)*LN(I58/17)</f>
        <v>-0.16665960847389508</v>
      </c>
      <c r="K58" s="14">
        <f t="shared" ref="K58" si="7">(I58/17)^2</f>
        <v>3.4602076124567475E-3</v>
      </c>
      <c r="L58" s="14"/>
    </row>
    <row r="59" spans="1:29" x14ac:dyDescent="0.25">
      <c r="B59" t="s">
        <v>179</v>
      </c>
      <c r="C59">
        <f>-1*SUM(C56:C58)</f>
        <v>1.0789922078775833</v>
      </c>
      <c r="D59" s="14">
        <f>SUM(D56:D58)</f>
        <v>0.34693877551020402</v>
      </c>
      <c r="E59" s="14">
        <f>1-D59</f>
        <v>0.65306122448979598</v>
      </c>
      <c r="H59" s="14"/>
      <c r="I59" s="14" t="s">
        <v>179</v>
      </c>
      <c r="J59">
        <f>-1*SUM(J57:J58)</f>
        <v>0.22371807606583377</v>
      </c>
      <c r="K59" s="14">
        <f>SUM(K57:K58)</f>
        <v>0.88927335640138416</v>
      </c>
      <c r="L59" s="14">
        <f>1-K59</f>
        <v>0.11072664359861584</v>
      </c>
    </row>
    <row r="60" spans="1:29" x14ac:dyDescent="0.25">
      <c r="A60" s="12" t="s">
        <v>17</v>
      </c>
      <c r="C60"/>
      <c r="H60" s="15" t="s">
        <v>175</v>
      </c>
      <c r="J60" s="14"/>
      <c r="K60" s="14"/>
      <c r="L60" s="14"/>
    </row>
    <row r="61" spans="1:29" x14ac:dyDescent="0.25">
      <c r="A61" s="17" t="s">
        <v>47</v>
      </c>
      <c r="B61">
        <v>19</v>
      </c>
      <c r="C61">
        <f>(B61/34)*LN(B61/34)</f>
        <v>-0.32519145186896165</v>
      </c>
      <c r="D61" s="14">
        <f>(B61/34)^2</f>
        <v>0.31228373702422146</v>
      </c>
      <c r="H61" t="s">
        <v>62</v>
      </c>
      <c r="I61">
        <v>10</v>
      </c>
      <c r="J61">
        <f>(I61/17)*LN(I61/17)</f>
        <v>-0.31213426533068844</v>
      </c>
      <c r="K61" s="14">
        <f>(I61/17)^2</f>
        <v>0.34602076124567477</v>
      </c>
      <c r="L61" s="14"/>
    </row>
    <row r="62" spans="1:29" x14ac:dyDescent="0.25">
      <c r="A62" s="17" t="s">
        <v>48</v>
      </c>
      <c r="B62">
        <v>10</v>
      </c>
      <c r="C62">
        <f t="shared" ref="C62:C63" si="8">(B62/34)*LN(B62/34)</f>
        <v>-0.35993395047709287</v>
      </c>
      <c r="D62" s="14">
        <f t="shared" ref="D62:D63" si="9">(B62/34)^2</f>
        <v>8.6505190311418692E-2</v>
      </c>
      <c r="H62" t="s">
        <v>63</v>
      </c>
      <c r="I62">
        <v>1</v>
      </c>
      <c r="J62">
        <f t="shared" ref="J62:J63" si="10">(I62/17)*LN(I62/17)</f>
        <v>-0.16665960847389508</v>
      </c>
      <c r="K62" s="14">
        <f t="shared" ref="K62:K63" si="11">(I62/17)^2</f>
        <v>3.4602076124567475E-3</v>
      </c>
      <c r="L62" s="14"/>
    </row>
    <row r="63" spans="1:29" x14ac:dyDescent="0.25">
      <c r="A63" s="17" t="s">
        <v>68</v>
      </c>
      <c r="B63">
        <v>5</v>
      </c>
      <c r="C63">
        <f t="shared" si="8"/>
        <v>-0.28190038414442076</v>
      </c>
      <c r="D63" s="14">
        <f t="shared" si="9"/>
        <v>2.1626297577854673E-2</v>
      </c>
      <c r="H63" t="s">
        <v>110</v>
      </c>
      <c r="I63">
        <v>6</v>
      </c>
      <c r="J63">
        <f t="shared" si="10"/>
        <v>-0.36757195582170388</v>
      </c>
      <c r="K63" s="14">
        <f t="shared" si="11"/>
        <v>0.12456747404844293</v>
      </c>
      <c r="L63" s="14"/>
    </row>
    <row r="64" spans="1:29" x14ac:dyDescent="0.25">
      <c r="B64" t="s">
        <v>179</v>
      </c>
      <c r="C64">
        <f>-1*SUM(C61:C63)</f>
        <v>0.96702578649047521</v>
      </c>
      <c r="D64" s="14">
        <f>SUM(D61:D63)</f>
        <v>0.42041522491349481</v>
      </c>
      <c r="E64" s="14">
        <f>1-D64</f>
        <v>0.57958477508650519</v>
      </c>
      <c r="H64" s="14"/>
      <c r="I64" s="14" t="s">
        <v>179</v>
      </c>
      <c r="J64">
        <f>-1*SUM(J61:J63)</f>
        <v>0.84636582962628737</v>
      </c>
      <c r="K64" s="14">
        <f>SUM(K61:K63)</f>
        <v>0.47404844290657444</v>
      </c>
      <c r="L64" s="14">
        <f>1-K64</f>
        <v>0.52595155709342556</v>
      </c>
    </row>
    <row r="65" spans="1:12" x14ac:dyDescent="0.25">
      <c r="A65" s="12" t="s">
        <v>170</v>
      </c>
      <c r="C65"/>
      <c r="H65" s="12" t="s">
        <v>171</v>
      </c>
      <c r="J65" s="14"/>
      <c r="K65" s="14"/>
      <c r="L65" s="14"/>
    </row>
    <row r="66" spans="1:12" x14ac:dyDescent="0.25">
      <c r="A66" s="17" t="s">
        <v>49</v>
      </c>
      <c r="B66">
        <v>18</v>
      </c>
      <c r="C66">
        <f>(B66/34)*LN(B66/34)</f>
        <v>-0.33669993532235121</v>
      </c>
      <c r="D66" s="14">
        <f t="shared" ref="D66:D69" si="12">(B66/34)^2</f>
        <v>0.28027681660899656</v>
      </c>
      <c r="H66" t="s">
        <v>52</v>
      </c>
      <c r="I66">
        <v>15</v>
      </c>
      <c r="J66">
        <f>(I66/34)*LN(I66/34)</f>
        <v>-0.36101926037380205</v>
      </c>
      <c r="K66" s="14">
        <f>(I66/34)^2</f>
        <v>0.19463667820069203</v>
      </c>
      <c r="L66" s="14"/>
    </row>
    <row r="67" spans="1:12" x14ac:dyDescent="0.25">
      <c r="A67" s="14" t="s">
        <v>50</v>
      </c>
      <c r="B67">
        <v>2</v>
      </c>
      <c r="C67">
        <f t="shared" ref="C67:C69" si="13">(B67/34)*LN(B67/34)</f>
        <v>-0.16665960847389508</v>
      </c>
      <c r="D67" s="14">
        <f t="shared" si="12"/>
        <v>3.4602076124567475E-3</v>
      </c>
      <c r="H67" t="s">
        <v>57</v>
      </c>
      <c r="I67">
        <v>13</v>
      </c>
      <c r="J67">
        <f t="shared" ref="J67:J68" si="14">(I67/34)*LN(I67/34)</f>
        <v>-0.36759838744147411</v>
      </c>
      <c r="K67" s="14">
        <f t="shared" ref="K67:K68" si="15">(I67/34)^2</f>
        <v>0.14619377162629757</v>
      </c>
      <c r="L67" s="14"/>
    </row>
    <row r="68" spans="1:12" x14ac:dyDescent="0.25">
      <c r="A68" t="s">
        <v>51</v>
      </c>
      <c r="B68">
        <v>13</v>
      </c>
      <c r="C68">
        <f t="shared" si="13"/>
        <v>-0.36759838744147411</v>
      </c>
      <c r="D68" s="14">
        <f t="shared" si="12"/>
        <v>0.14619377162629757</v>
      </c>
      <c r="H68" t="s">
        <v>59</v>
      </c>
      <c r="I68">
        <v>6</v>
      </c>
      <c r="J68">
        <f t="shared" si="14"/>
        <v>-0.30610606859790113</v>
      </c>
      <c r="K68" s="14">
        <f t="shared" si="15"/>
        <v>3.1141868512110732E-2</v>
      </c>
      <c r="L68" s="14"/>
    </row>
    <row r="69" spans="1:12" x14ac:dyDescent="0.25">
      <c r="A69" t="s">
        <v>114</v>
      </c>
      <c r="B69">
        <v>1</v>
      </c>
      <c r="C69">
        <f t="shared" si="13"/>
        <v>-0.1037164860181224</v>
      </c>
      <c r="D69" s="14">
        <f t="shared" si="12"/>
        <v>8.6505190311418688E-4</v>
      </c>
      <c r="I69" t="s">
        <v>179</v>
      </c>
      <c r="J69">
        <f>-1*SUM(J66:J68)</f>
        <v>1.0347237164131773</v>
      </c>
      <c r="K69" s="14">
        <f>SUM(K66:K68)</f>
        <v>0.37197231833910038</v>
      </c>
      <c r="L69" s="14">
        <f>1-K69</f>
        <v>0.62802768166089962</v>
      </c>
    </row>
    <row r="70" spans="1:12" x14ac:dyDescent="0.25">
      <c r="B70" t="s">
        <v>179</v>
      </c>
      <c r="C70">
        <f>-1*SUM(C66:C69)</f>
        <v>0.97467441725584281</v>
      </c>
      <c r="D70" s="14">
        <f>SUM(D66:D69)</f>
        <v>0.43079584775086505</v>
      </c>
      <c r="E70" s="14">
        <f>1-D70</f>
        <v>0.5692041522491349</v>
      </c>
    </row>
    <row r="71" spans="1:12" x14ac:dyDescent="0.25">
      <c r="A71" s="15" t="s">
        <v>19</v>
      </c>
      <c r="B71" s="11"/>
    </row>
    <row r="72" spans="1:12" x14ac:dyDescent="0.25">
      <c r="A72" s="17" t="s">
        <v>55</v>
      </c>
      <c r="B72" s="14">
        <v>24</v>
      </c>
      <c r="C72">
        <f t="shared" ref="C72:C73" si="16">(B72/34)*LN(B72/34)</f>
        <v>-0.24586354889521109</v>
      </c>
      <c r="D72" s="14">
        <f t="shared" ref="D72" si="17">(B72/34)^2</f>
        <v>0.49826989619377171</v>
      </c>
    </row>
    <row r="73" spans="1:12" x14ac:dyDescent="0.25">
      <c r="A73" s="17" t="s">
        <v>56</v>
      </c>
      <c r="B73" s="14">
        <v>10</v>
      </c>
      <c r="C73">
        <f t="shared" si="16"/>
        <v>-0.35993395047709287</v>
      </c>
      <c r="D73" s="14">
        <f t="shared" ref="D73" si="18">(B73/34)^2</f>
        <v>8.6505190311418692E-2</v>
      </c>
    </row>
    <row r="74" spans="1:12" x14ac:dyDescent="0.25">
      <c r="B74" t="s">
        <v>179</v>
      </c>
      <c r="C74">
        <f>-1*SUM(C72:C73)</f>
        <v>0.60579749937230398</v>
      </c>
      <c r="D74" s="14">
        <f>SUM(D72:D73)</f>
        <v>0.58477508650519039</v>
      </c>
      <c r="E74" s="14">
        <f>1-D74</f>
        <v>0.41522491349480961</v>
      </c>
    </row>
    <row r="75" spans="1:12" x14ac:dyDescent="0.25">
      <c r="A75" s="15" t="s">
        <v>173</v>
      </c>
    </row>
    <row r="76" spans="1:12" x14ac:dyDescent="0.25">
      <c r="A76" s="17" t="s">
        <v>50</v>
      </c>
      <c r="B76">
        <v>11</v>
      </c>
      <c r="C76">
        <f>(B76/17)*LN(B76/17)</f>
        <v>-0.28167639904919417</v>
      </c>
      <c r="D76" s="14">
        <f>(B76/17)^2</f>
        <v>0.41868512110726647</v>
      </c>
    </row>
    <row r="77" spans="1:12" x14ac:dyDescent="0.25">
      <c r="A77" s="17" t="s">
        <v>60</v>
      </c>
      <c r="B77">
        <v>5</v>
      </c>
      <c r="C77">
        <f t="shared" ref="C77:C78" si="19">(B77/17)*LN(B77/17)</f>
        <v>-0.35993395047709287</v>
      </c>
      <c r="D77" s="14">
        <f t="shared" ref="D77:D78" si="20">(B77/17)^2</f>
        <v>8.6505190311418692E-2</v>
      </c>
    </row>
    <row r="78" spans="1:12" x14ac:dyDescent="0.25">
      <c r="A78" s="17" t="s">
        <v>109</v>
      </c>
      <c r="B78">
        <v>1</v>
      </c>
      <c r="C78">
        <f t="shared" si="19"/>
        <v>-0.16665960847389508</v>
      </c>
      <c r="D78" s="14">
        <f t="shared" si="20"/>
        <v>3.4602076124567475E-3</v>
      </c>
    </row>
    <row r="79" spans="1:12" x14ac:dyDescent="0.25">
      <c r="B79" t="s">
        <v>179</v>
      </c>
      <c r="C79">
        <f>-1*SUM(C76:C78)</f>
        <v>0.80826995800018209</v>
      </c>
      <c r="D79" s="14">
        <f>SUM(D76:D78)</f>
        <v>0.508650519031142</v>
      </c>
      <c r="E79" s="14">
        <f>1-D79</f>
        <v>0.491349480968858</v>
      </c>
    </row>
  </sheetData>
  <mergeCells count="27">
    <mergeCell ref="B4:C4"/>
    <mergeCell ref="B3:C3"/>
    <mergeCell ref="B5:C5"/>
    <mergeCell ref="D5:F5"/>
    <mergeCell ref="D3:F3"/>
    <mergeCell ref="D4:F4"/>
    <mergeCell ref="I3:J3"/>
    <mergeCell ref="I4:J4"/>
    <mergeCell ref="I5:J5"/>
    <mergeCell ref="L3:N3"/>
    <mergeCell ref="L4:N4"/>
    <mergeCell ref="L5:N5"/>
    <mergeCell ref="T5:U5"/>
    <mergeCell ref="T4:U4"/>
    <mergeCell ref="T3:U3"/>
    <mergeCell ref="P3:Q3"/>
    <mergeCell ref="P4:R4"/>
    <mergeCell ref="P5:R5"/>
    <mergeCell ref="AD5:AF5"/>
    <mergeCell ref="AD4:AF4"/>
    <mergeCell ref="AD3:AF3"/>
    <mergeCell ref="W3:Y3"/>
    <mergeCell ref="W4:Y4"/>
    <mergeCell ref="W5:Y5"/>
    <mergeCell ref="AA3:AC3"/>
    <mergeCell ref="AA4:AC4"/>
    <mergeCell ref="AA5:AC5"/>
  </mergeCells>
  <pageMargins left="0.7" right="0.7" top="0.75" bottom="0.75" header="0.3" footer="0.3"/>
  <pageSetup paperSize="9" orientation="portrait" horizontalDpi="4294967293" verticalDpi="4294967293" r:id="rId1"/>
  <headerFooter>
    <oddHeader>&amp;C&amp;"Times New Roman,Regular"&amp;18&amp;K000000Bael Descriptor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opLeftCell="A13" zoomScale="90" zoomScaleNormal="90" workbookViewId="0">
      <selection activeCell="C28" sqref="C28"/>
    </sheetView>
  </sheetViews>
  <sheetFormatPr defaultRowHeight="15" x14ac:dyDescent="0.25"/>
  <cols>
    <col min="1" max="1" width="11.7109375" bestFit="1" customWidth="1"/>
    <col min="2" max="2" width="8.28515625" bestFit="1" customWidth="1"/>
    <col min="3" max="3" width="11" bestFit="1" customWidth="1"/>
    <col min="11" max="11" width="12" bestFit="1" customWidth="1"/>
  </cols>
  <sheetData>
    <row r="2" spans="1:17" x14ac:dyDescent="0.25">
      <c r="A2" t="s">
        <v>152</v>
      </c>
      <c r="B2" s="3" t="s">
        <v>151</v>
      </c>
      <c r="E2" s="3" t="s">
        <v>149</v>
      </c>
      <c r="H2" s="3" t="s">
        <v>150</v>
      </c>
      <c r="K2" s="5" t="s">
        <v>151</v>
      </c>
      <c r="N2" s="5" t="s">
        <v>149</v>
      </c>
      <c r="Q2" s="5" t="s">
        <v>150</v>
      </c>
    </row>
    <row r="3" spans="1:17" x14ac:dyDescent="0.25">
      <c r="A3" t="s">
        <v>139</v>
      </c>
      <c r="B3" s="3">
        <v>-7</v>
      </c>
      <c r="C3">
        <v>0.51535660000000005</v>
      </c>
      <c r="D3">
        <f>C3*60</f>
        <v>30.921396000000001</v>
      </c>
      <c r="E3" s="3">
        <v>30</v>
      </c>
      <c r="F3">
        <v>0.92139599999999999</v>
      </c>
      <c r="G3">
        <f>F3*60</f>
        <v>55.283760000000001</v>
      </c>
      <c r="H3" s="3">
        <v>55.283760000000001</v>
      </c>
      <c r="J3" t="s">
        <v>139</v>
      </c>
      <c r="K3">
        <v>112</v>
      </c>
      <c r="L3">
        <v>0.39622059999999998</v>
      </c>
      <c r="M3">
        <f>L3*60</f>
        <v>23.773235999999997</v>
      </c>
      <c r="N3" t="s">
        <v>153</v>
      </c>
      <c r="O3">
        <v>0.77323600000000003</v>
      </c>
      <c r="P3">
        <f>O3*60</f>
        <v>46.394159999999999</v>
      </c>
      <c r="Q3" s="5">
        <v>46.394159999999999</v>
      </c>
    </row>
    <row r="4" spans="1:17" x14ac:dyDescent="0.25">
      <c r="A4" t="s">
        <v>29</v>
      </c>
      <c r="B4" s="3">
        <v>-7</v>
      </c>
      <c r="C4">
        <v>0.51250359999999995</v>
      </c>
      <c r="D4">
        <f t="shared" ref="D4:D19" si="0">C4*60</f>
        <v>30.750215999999998</v>
      </c>
      <c r="E4" s="3">
        <v>30</v>
      </c>
      <c r="F4">
        <v>0.75021599999999999</v>
      </c>
      <c r="G4">
        <f t="shared" ref="G4:G19" si="1">F4*60</f>
        <v>45.01296</v>
      </c>
      <c r="H4" s="3">
        <v>45.01296</v>
      </c>
      <c r="J4" t="s">
        <v>29</v>
      </c>
      <c r="K4">
        <v>112</v>
      </c>
      <c r="L4">
        <v>0.38838859999999997</v>
      </c>
      <c r="M4">
        <f t="shared" ref="M4:M19" si="2">L4*60</f>
        <v>23.303315999999999</v>
      </c>
      <c r="N4" t="s">
        <v>154</v>
      </c>
      <c r="O4">
        <v>0.30331599999999997</v>
      </c>
      <c r="P4">
        <f t="shared" ref="P4:P19" si="3">O4*60</f>
        <v>18.19896</v>
      </c>
      <c r="Q4" s="5">
        <v>18.19896</v>
      </c>
    </row>
    <row r="5" spans="1:17" x14ac:dyDescent="0.25">
      <c r="A5" t="s">
        <v>140</v>
      </c>
      <c r="B5" s="3">
        <v>-7</v>
      </c>
      <c r="C5">
        <v>0.54388080000000005</v>
      </c>
      <c r="D5">
        <f t="shared" si="0"/>
        <v>32.632848000000003</v>
      </c>
      <c r="E5" s="3">
        <v>32</v>
      </c>
      <c r="F5">
        <v>0.63284799999999997</v>
      </c>
      <c r="G5">
        <f t="shared" si="1"/>
        <v>37.970880000000001</v>
      </c>
      <c r="H5" s="3">
        <v>37.970880000000001</v>
      </c>
      <c r="J5" t="s">
        <v>140</v>
      </c>
      <c r="K5">
        <v>112</v>
      </c>
      <c r="L5">
        <v>0.37804260000000001</v>
      </c>
      <c r="M5">
        <f t="shared" si="2"/>
        <v>22.682556000000002</v>
      </c>
      <c r="N5" t="s">
        <v>155</v>
      </c>
      <c r="O5">
        <v>0.68255600000000005</v>
      </c>
      <c r="P5">
        <f t="shared" si="3"/>
        <v>40.953360000000004</v>
      </c>
      <c r="Q5" s="5">
        <v>40.953360000000004</v>
      </c>
    </row>
    <row r="6" spans="1:17" x14ac:dyDescent="0.25">
      <c r="A6" t="s">
        <v>141</v>
      </c>
      <c r="B6" s="3">
        <v>-7</v>
      </c>
      <c r="C6">
        <v>0.54299439999999999</v>
      </c>
      <c r="D6">
        <f t="shared" si="0"/>
        <v>32.579664000000001</v>
      </c>
      <c r="E6" s="3">
        <v>32</v>
      </c>
      <c r="F6">
        <v>0.57966399999999996</v>
      </c>
      <c r="G6">
        <f t="shared" si="1"/>
        <v>34.77984</v>
      </c>
      <c r="H6" s="3">
        <v>34.77984</v>
      </c>
      <c r="J6" t="s">
        <v>141</v>
      </c>
      <c r="K6">
        <v>112</v>
      </c>
      <c r="L6">
        <v>0.37440519999999999</v>
      </c>
      <c r="M6">
        <f t="shared" si="2"/>
        <v>22.464312</v>
      </c>
      <c r="N6" t="s">
        <v>156</v>
      </c>
      <c r="O6">
        <v>0.464312</v>
      </c>
      <c r="P6">
        <f t="shared" si="3"/>
        <v>27.858720000000002</v>
      </c>
      <c r="Q6" s="5">
        <v>27.858720000000002</v>
      </c>
    </row>
    <row r="7" spans="1:17" x14ac:dyDescent="0.25">
      <c r="A7" t="s">
        <v>142</v>
      </c>
      <c r="B7" s="3">
        <v>-7</v>
      </c>
      <c r="C7">
        <v>0.57022470000000003</v>
      </c>
      <c r="D7">
        <f t="shared" si="0"/>
        <v>34.213481999999999</v>
      </c>
      <c r="E7" s="3">
        <v>34</v>
      </c>
      <c r="F7">
        <v>0.21348200000000001</v>
      </c>
      <c r="G7">
        <f t="shared" si="1"/>
        <v>12.808920000000001</v>
      </c>
      <c r="H7" s="3">
        <v>12.808920000000001</v>
      </c>
      <c r="J7" t="s">
        <v>142</v>
      </c>
      <c r="K7">
        <v>112</v>
      </c>
      <c r="L7">
        <v>0.37997649999999999</v>
      </c>
      <c r="M7">
        <f t="shared" si="2"/>
        <v>22.798590000000001</v>
      </c>
      <c r="N7" t="s">
        <v>157</v>
      </c>
      <c r="O7">
        <v>0.79859000000000002</v>
      </c>
      <c r="P7">
        <f t="shared" si="3"/>
        <v>47.915399999999998</v>
      </c>
      <c r="Q7" s="5">
        <v>47.915399999999998</v>
      </c>
    </row>
    <row r="8" spans="1:17" x14ac:dyDescent="0.25">
      <c r="A8" t="s">
        <v>143</v>
      </c>
      <c r="B8" s="3">
        <v>-7</v>
      </c>
      <c r="C8">
        <v>0.57614690000000002</v>
      </c>
      <c r="D8">
        <f t="shared" si="0"/>
        <v>34.568814000000003</v>
      </c>
      <c r="E8" s="3">
        <v>34</v>
      </c>
      <c r="F8">
        <v>0.56881400000000004</v>
      </c>
      <c r="G8">
        <f t="shared" si="1"/>
        <v>34.128840000000004</v>
      </c>
      <c r="H8" s="3">
        <v>34.128840000000004</v>
      </c>
      <c r="J8" t="s">
        <v>143</v>
      </c>
      <c r="K8">
        <v>112</v>
      </c>
      <c r="L8">
        <v>0.38053110000000001</v>
      </c>
      <c r="M8">
        <f t="shared" si="2"/>
        <v>22.831866000000002</v>
      </c>
      <c r="N8" t="s">
        <v>158</v>
      </c>
      <c r="O8">
        <v>0.83186599999999999</v>
      </c>
      <c r="P8">
        <f t="shared" si="3"/>
        <v>49.911960000000001</v>
      </c>
      <c r="Q8" s="5">
        <v>49.911960000000001</v>
      </c>
    </row>
    <row r="9" spans="1:17" x14ac:dyDescent="0.25">
      <c r="A9" t="s">
        <v>144</v>
      </c>
      <c r="B9" s="3">
        <v>-7</v>
      </c>
      <c r="C9">
        <v>0.57176760000000004</v>
      </c>
      <c r="D9">
        <f t="shared" si="0"/>
        <v>34.306056000000005</v>
      </c>
      <c r="E9" s="3">
        <v>34</v>
      </c>
      <c r="F9">
        <v>0.30605599999999999</v>
      </c>
      <c r="G9">
        <f t="shared" si="1"/>
        <v>18.36336</v>
      </c>
      <c r="H9" s="3">
        <v>18.36336</v>
      </c>
      <c r="J9" t="s">
        <v>144</v>
      </c>
      <c r="K9">
        <v>112</v>
      </c>
      <c r="L9">
        <v>0.40352939999999998</v>
      </c>
      <c r="M9">
        <f t="shared" si="2"/>
        <v>24.211763999999999</v>
      </c>
      <c r="N9" t="s">
        <v>159</v>
      </c>
      <c r="O9">
        <v>0.21176400000000001</v>
      </c>
      <c r="P9">
        <f t="shared" si="3"/>
        <v>12.70584</v>
      </c>
      <c r="Q9" s="5">
        <v>12.70584</v>
      </c>
    </row>
    <row r="10" spans="1:17" x14ac:dyDescent="0.25">
      <c r="A10" t="s">
        <v>87</v>
      </c>
      <c r="B10" s="3">
        <v>-7</v>
      </c>
      <c r="C10">
        <v>0.57217600000000002</v>
      </c>
      <c r="D10">
        <f t="shared" si="0"/>
        <v>34.330559999999998</v>
      </c>
      <c r="E10" s="3">
        <v>34</v>
      </c>
      <c r="F10">
        <v>0.33056000000000002</v>
      </c>
      <c r="G10">
        <f t="shared" si="1"/>
        <v>19.833600000000001</v>
      </c>
      <c r="H10" s="3">
        <v>19.833600000000001</v>
      </c>
      <c r="J10" t="s">
        <v>87</v>
      </c>
      <c r="K10">
        <v>112</v>
      </c>
      <c r="L10">
        <v>0.40327099999999999</v>
      </c>
      <c r="M10">
        <f t="shared" si="2"/>
        <v>24.196259999999999</v>
      </c>
      <c r="N10" t="s">
        <v>160</v>
      </c>
      <c r="O10">
        <v>0.19625999999999999</v>
      </c>
      <c r="P10">
        <f t="shared" si="3"/>
        <v>11.775599999999999</v>
      </c>
      <c r="Q10" s="5">
        <v>11.775599999999999</v>
      </c>
    </row>
    <row r="11" spans="1:17" x14ac:dyDescent="0.25">
      <c r="A11" t="s">
        <v>145</v>
      </c>
      <c r="B11" s="3">
        <v>-7</v>
      </c>
      <c r="C11">
        <v>0.56778090000000003</v>
      </c>
      <c r="D11">
        <f t="shared" si="0"/>
        <v>34.066853999999999</v>
      </c>
      <c r="E11" s="3">
        <v>34</v>
      </c>
      <c r="F11">
        <v>6.6853999999999997E-2</v>
      </c>
      <c r="G11">
        <f t="shared" si="1"/>
        <v>4.0112399999999999</v>
      </c>
      <c r="H11" s="3">
        <v>4.0112399999999999</v>
      </c>
      <c r="J11" t="s">
        <v>145</v>
      </c>
      <c r="K11">
        <v>112</v>
      </c>
      <c r="L11">
        <v>0.39876509999999998</v>
      </c>
      <c r="M11">
        <f t="shared" si="2"/>
        <v>23.925905999999998</v>
      </c>
      <c r="N11" t="s">
        <v>161</v>
      </c>
      <c r="O11">
        <v>0.92590600000000001</v>
      </c>
      <c r="P11">
        <f t="shared" si="3"/>
        <v>55.554360000000003</v>
      </c>
      <c r="Q11" s="5">
        <v>55.554360000000003</v>
      </c>
    </row>
    <row r="12" spans="1:17" x14ac:dyDescent="0.25">
      <c r="A12" t="s">
        <v>94</v>
      </c>
      <c r="B12" s="3">
        <v>-7</v>
      </c>
      <c r="C12">
        <v>0.54664500000000005</v>
      </c>
      <c r="D12">
        <f t="shared" si="0"/>
        <v>32.798700000000004</v>
      </c>
      <c r="E12" s="3">
        <v>32</v>
      </c>
      <c r="F12">
        <v>0.79869999999999997</v>
      </c>
      <c r="G12">
        <f t="shared" si="1"/>
        <v>47.921999999999997</v>
      </c>
      <c r="H12" s="3">
        <v>47.921999999999997</v>
      </c>
      <c r="J12" t="s">
        <v>94</v>
      </c>
      <c r="K12">
        <v>112</v>
      </c>
      <c r="L12">
        <v>0.37252150000000001</v>
      </c>
      <c r="M12">
        <f t="shared" si="2"/>
        <v>22.351289999999999</v>
      </c>
      <c r="N12" t="s">
        <v>162</v>
      </c>
      <c r="O12">
        <v>0.35128999999999999</v>
      </c>
      <c r="P12">
        <f t="shared" si="3"/>
        <v>21.077400000000001</v>
      </c>
      <c r="Q12" s="5">
        <v>21.077400000000001</v>
      </c>
    </row>
    <row r="13" spans="1:17" x14ac:dyDescent="0.25">
      <c r="A13" t="s">
        <v>128</v>
      </c>
      <c r="B13" s="3">
        <v>-7</v>
      </c>
      <c r="C13">
        <v>0.4820931</v>
      </c>
      <c r="D13">
        <f t="shared" si="0"/>
        <v>28.925585999999999</v>
      </c>
      <c r="E13" s="3">
        <v>28</v>
      </c>
      <c r="F13">
        <v>0.92558600000000002</v>
      </c>
      <c r="G13">
        <f t="shared" si="1"/>
        <v>55.535160000000005</v>
      </c>
      <c r="H13" s="3">
        <v>55.535160000000005</v>
      </c>
      <c r="J13" t="s">
        <v>128</v>
      </c>
      <c r="K13">
        <v>112</v>
      </c>
      <c r="L13">
        <v>0.42356369999999999</v>
      </c>
      <c r="M13">
        <f t="shared" si="2"/>
        <v>25.413822</v>
      </c>
      <c r="N13" t="s">
        <v>163</v>
      </c>
      <c r="O13">
        <v>0.41382200000000002</v>
      </c>
      <c r="P13">
        <f t="shared" si="3"/>
        <v>24.829320000000003</v>
      </c>
      <c r="Q13" s="5">
        <v>24.829320000000003</v>
      </c>
    </row>
    <row r="14" spans="1:17" x14ac:dyDescent="0.25">
      <c r="A14" t="s">
        <v>146</v>
      </c>
      <c r="B14" s="3">
        <v>-7</v>
      </c>
      <c r="C14">
        <v>0.54200530000000002</v>
      </c>
      <c r="D14">
        <f t="shared" si="0"/>
        <v>32.520318000000003</v>
      </c>
      <c r="E14" s="3">
        <v>32</v>
      </c>
      <c r="F14">
        <v>0.52031799999999995</v>
      </c>
      <c r="G14">
        <f t="shared" si="1"/>
        <v>31.219079999999998</v>
      </c>
      <c r="H14" s="3">
        <v>31.219079999999998</v>
      </c>
      <c r="J14" t="s">
        <v>146</v>
      </c>
      <c r="K14">
        <v>112</v>
      </c>
      <c r="L14">
        <v>0.39109290000000002</v>
      </c>
      <c r="M14">
        <f t="shared" si="2"/>
        <v>23.465574</v>
      </c>
      <c r="N14" t="s">
        <v>164</v>
      </c>
      <c r="O14">
        <v>0.46557399999999999</v>
      </c>
      <c r="P14">
        <f t="shared" si="3"/>
        <v>27.934439999999999</v>
      </c>
      <c r="Q14" s="5">
        <v>27.934439999999999</v>
      </c>
    </row>
    <row r="15" spans="1:17" x14ac:dyDescent="0.25">
      <c r="A15" t="s">
        <v>73</v>
      </c>
      <c r="B15" s="3">
        <v>-7</v>
      </c>
      <c r="C15">
        <v>0.56000099999999997</v>
      </c>
      <c r="D15">
        <f t="shared" si="0"/>
        <v>33.600059999999999</v>
      </c>
      <c r="E15" s="3">
        <v>33</v>
      </c>
      <c r="F15">
        <v>0.60006000000000004</v>
      </c>
      <c r="G15">
        <f t="shared" si="1"/>
        <v>36.003600000000006</v>
      </c>
      <c r="H15" s="3">
        <v>36.003600000000006</v>
      </c>
      <c r="J15" t="s">
        <v>73</v>
      </c>
      <c r="K15">
        <v>112</v>
      </c>
      <c r="L15">
        <v>0.38060959999999999</v>
      </c>
      <c r="M15">
        <f t="shared" si="2"/>
        <v>22.836576000000001</v>
      </c>
      <c r="N15" t="s">
        <v>165</v>
      </c>
      <c r="O15">
        <v>0.83657599999999999</v>
      </c>
      <c r="P15">
        <f t="shared" si="3"/>
        <v>50.194559999999996</v>
      </c>
      <c r="Q15" s="5">
        <v>50.194559999999996</v>
      </c>
    </row>
    <row r="16" spans="1:17" x14ac:dyDescent="0.25">
      <c r="A16" t="s">
        <v>147</v>
      </c>
      <c r="B16" s="3">
        <v>-7</v>
      </c>
      <c r="C16">
        <v>0.55817870000000003</v>
      </c>
      <c r="D16">
        <f t="shared" si="0"/>
        <v>33.490722000000005</v>
      </c>
      <c r="E16" s="3">
        <v>33</v>
      </c>
      <c r="F16">
        <v>0.49072199999999999</v>
      </c>
      <c r="G16">
        <f t="shared" si="1"/>
        <v>29.44332</v>
      </c>
      <c r="H16" s="3">
        <v>29.44332</v>
      </c>
      <c r="J16" t="s">
        <v>147</v>
      </c>
      <c r="K16">
        <v>112</v>
      </c>
      <c r="L16">
        <v>0.38635819999999998</v>
      </c>
      <c r="M16">
        <f t="shared" si="2"/>
        <v>23.181491999999999</v>
      </c>
      <c r="N16" t="s">
        <v>166</v>
      </c>
      <c r="O16">
        <v>0.18149199999999999</v>
      </c>
      <c r="P16">
        <f t="shared" si="3"/>
        <v>10.889519999999999</v>
      </c>
      <c r="Q16" s="5">
        <v>10.889519999999999</v>
      </c>
    </row>
    <row r="17" spans="1:17" x14ac:dyDescent="0.25">
      <c r="A17" t="s">
        <v>112</v>
      </c>
      <c r="B17" s="3">
        <v>-7</v>
      </c>
      <c r="C17">
        <v>0.54973000000000005</v>
      </c>
      <c r="D17">
        <f t="shared" si="0"/>
        <v>32.983800000000002</v>
      </c>
      <c r="E17" s="3">
        <v>32</v>
      </c>
      <c r="F17">
        <v>0.98380000000000001</v>
      </c>
      <c r="G17">
        <f t="shared" si="1"/>
        <v>59.027999999999999</v>
      </c>
      <c r="H17" s="3">
        <v>59.027999999999999</v>
      </c>
      <c r="J17" t="s">
        <v>112</v>
      </c>
      <c r="K17">
        <v>112</v>
      </c>
      <c r="L17">
        <v>0.63470300000000002</v>
      </c>
      <c r="M17">
        <f t="shared" si="2"/>
        <v>38.082180000000001</v>
      </c>
      <c r="N17" t="s">
        <v>167</v>
      </c>
      <c r="O17">
        <v>8.2180000000000003E-2</v>
      </c>
      <c r="P17">
        <f t="shared" si="3"/>
        <v>4.9308000000000005</v>
      </c>
      <c r="Q17" s="5">
        <v>4.9308000000000005</v>
      </c>
    </row>
    <row r="18" spans="1:17" x14ac:dyDescent="0.25">
      <c r="A18" t="s">
        <v>115</v>
      </c>
      <c r="B18" s="3">
        <v>-7</v>
      </c>
      <c r="C18">
        <v>0.58015260000000002</v>
      </c>
      <c r="D18">
        <f t="shared" si="0"/>
        <v>34.809156000000002</v>
      </c>
      <c r="E18" s="3">
        <v>34</v>
      </c>
      <c r="F18">
        <v>0.80915599999999999</v>
      </c>
      <c r="G18">
        <f t="shared" si="1"/>
        <v>48.54936</v>
      </c>
      <c r="H18" s="3">
        <v>48.54936</v>
      </c>
      <c r="J18" t="s">
        <v>115</v>
      </c>
      <c r="K18">
        <v>112</v>
      </c>
      <c r="L18">
        <v>0.61305710000000002</v>
      </c>
      <c r="M18">
        <f t="shared" si="2"/>
        <v>36.783425999999999</v>
      </c>
      <c r="N18" t="s">
        <v>168</v>
      </c>
      <c r="O18">
        <v>0.78342599999999996</v>
      </c>
      <c r="P18">
        <f t="shared" si="3"/>
        <v>47.005559999999996</v>
      </c>
      <c r="Q18" s="5">
        <v>47.005559999999996</v>
      </c>
    </row>
    <row r="19" spans="1:17" x14ac:dyDescent="0.25">
      <c r="A19" t="s">
        <v>148</v>
      </c>
      <c r="B19" s="3">
        <v>-7</v>
      </c>
      <c r="C19">
        <v>0.38390109</v>
      </c>
      <c r="D19">
        <f t="shared" si="0"/>
        <v>23.034065399999999</v>
      </c>
      <c r="E19" s="3">
        <v>23</v>
      </c>
      <c r="F19">
        <v>3.4065400000000003E-2</v>
      </c>
      <c r="G19">
        <f t="shared" si="1"/>
        <v>2.0439240000000001</v>
      </c>
      <c r="H19" s="3">
        <v>2.0439240000000001</v>
      </c>
      <c r="J19" t="s">
        <v>148</v>
      </c>
      <c r="K19">
        <v>112</v>
      </c>
      <c r="L19">
        <v>0.46748455999999999</v>
      </c>
      <c r="M19">
        <f t="shared" si="2"/>
        <v>28.0490736</v>
      </c>
      <c r="N19" t="s">
        <v>169</v>
      </c>
      <c r="O19">
        <v>4.9073600000000002E-2</v>
      </c>
      <c r="P19">
        <f t="shared" si="3"/>
        <v>2.9444159999999999</v>
      </c>
      <c r="Q19" s="5">
        <v>2.9444159999999999</v>
      </c>
    </row>
    <row r="21" spans="1:17" x14ac:dyDescent="0.25">
      <c r="A21" t="s">
        <v>1</v>
      </c>
      <c r="B21" s="4" t="s">
        <v>151</v>
      </c>
      <c r="C21" s="4" t="s">
        <v>149</v>
      </c>
      <c r="D21" s="4" t="s">
        <v>150</v>
      </c>
      <c r="E21" s="6" t="s">
        <v>2</v>
      </c>
      <c r="F21" s="7" t="s">
        <v>151</v>
      </c>
      <c r="G21" s="7" t="s">
        <v>149</v>
      </c>
      <c r="H21" s="7" t="s">
        <v>150</v>
      </c>
    </row>
    <row r="22" spans="1:17" x14ac:dyDescent="0.25">
      <c r="A22" t="s">
        <v>139</v>
      </c>
      <c r="B22" s="4">
        <v>-7</v>
      </c>
      <c r="C22" s="4">
        <v>30</v>
      </c>
      <c r="D22" s="4">
        <v>55.283760000000001</v>
      </c>
      <c r="F22" s="5">
        <v>112</v>
      </c>
      <c r="G22" s="5">
        <v>23</v>
      </c>
      <c r="H22" s="5">
        <v>46.394159999999999</v>
      </c>
    </row>
    <row r="23" spans="1:17" x14ac:dyDescent="0.25">
      <c r="A23" t="s">
        <v>29</v>
      </c>
      <c r="B23" s="4">
        <v>-7</v>
      </c>
      <c r="C23" s="4">
        <v>30</v>
      </c>
      <c r="D23" s="4">
        <v>45.01296</v>
      </c>
      <c r="F23" s="5">
        <v>112</v>
      </c>
      <c r="G23" s="5">
        <v>23</v>
      </c>
      <c r="H23" s="5">
        <v>18.19896</v>
      </c>
    </row>
    <row r="24" spans="1:17" x14ac:dyDescent="0.25">
      <c r="A24" t="s">
        <v>140</v>
      </c>
      <c r="B24" s="4">
        <v>-7</v>
      </c>
      <c r="C24" s="4">
        <v>32</v>
      </c>
      <c r="D24" s="4">
        <v>37.970880000000001</v>
      </c>
      <c r="F24" s="5">
        <v>112</v>
      </c>
      <c r="G24" s="5">
        <v>22</v>
      </c>
      <c r="H24" s="5">
        <v>40.953360000000004</v>
      </c>
    </row>
    <row r="25" spans="1:17" x14ac:dyDescent="0.25">
      <c r="A25" t="s">
        <v>141</v>
      </c>
      <c r="B25" s="4">
        <v>-7</v>
      </c>
      <c r="C25" s="4">
        <v>32</v>
      </c>
      <c r="D25" s="4">
        <v>34.77984</v>
      </c>
      <c r="F25" s="5">
        <v>112</v>
      </c>
      <c r="G25" s="5">
        <v>22</v>
      </c>
      <c r="H25" s="5">
        <v>27.858720000000002</v>
      </c>
    </row>
    <row r="26" spans="1:17" x14ac:dyDescent="0.25">
      <c r="A26" t="s">
        <v>142</v>
      </c>
      <c r="B26" s="4">
        <v>-7</v>
      </c>
      <c r="C26" s="4">
        <v>34</v>
      </c>
      <c r="D26" s="4">
        <v>12.808920000000001</v>
      </c>
      <c r="F26" s="5">
        <v>112</v>
      </c>
      <c r="G26" s="5">
        <v>22</v>
      </c>
      <c r="H26" s="5">
        <v>47.915399999999998</v>
      </c>
    </row>
    <row r="27" spans="1:17" x14ac:dyDescent="0.25">
      <c r="A27" t="s">
        <v>143</v>
      </c>
      <c r="B27" s="4">
        <v>-7</v>
      </c>
      <c r="C27" s="4">
        <v>34</v>
      </c>
      <c r="D27" s="4">
        <v>34.128840000000004</v>
      </c>
      <c r="F27" s="5">
        <v>112</v>
      </c>
      <c r="G27" s="5">
        <v>22</v>
      </c>
      <c r="H27" s="5">
        <v>49.911960000000001</v>
      </c>
    </row>
    <row r="28" spans="1:17" x14ac:dyDescent="0.25">
      <c r="A28" t="s">
        <v>144</v>
      </c>
      <c r="B28" s="4">
        <v>-7</v>
      </c>
      <c r="C28" s="4">
        <v>34</v>
      </c>
      <c r="D28" s="4">
        <v>18.36336</v>
      </c>
      <c r="F28" s="5">
        <v>112</v>
      </c>
      <c r="G28" s="5">
        <v>24</v>
      </c>
      <c r="H28" s="5">
        <v>12.70584</v>
      </c>
    </row>
    <row r="29" spans="1:17" x14ac:dyDescent="0.25">
      <c r="A29" t="s">
        <v>87</v>
      </c>
      <c r="B29" s="4">
        <v>-7</v>
      </c>
      <c r="C29" s="4">
        <v>34</v>
      </c>
      <c r="D29" s="4">
        <v>19.833600000000001</v>
      </c>
      <c r="F29" s="5">
        <v>112</v>
      </c>
      <c r="G29" s="5">
        <v>24</v>
      </c>
      <c r="H29" s="5">
        <v>11.775599999999999</v>
      </c>
    </row>
    <row r="30" spans="1:17" x14ac:dyDescent="0.25">
      <c r="A30" t="s">
        <v>145</v>
      </c>
      <c r="B30" s="4">
        <v>-7</v>
      </c>
      <c r="C30" s="4">
        <v>34</v>
      </c>
      <c r="D30" s="4">
        <v>4.0112399999999999</v>
      </c>
      <c r="F30" s="5">
        <v>112</v>
      </c>
      <c r="G30" s="5">
        <v>23</v>
      </c>
      <c r="H30" s="5">
        <v>55.554360000000003</v>
      </c>
    </row>
    <row r="31" spans="1:17" x14ac:dyDescent="0.25">
      <c r="A31" t="s">
        <v>94</v>
      </c>
      <c r="B31" s="4">
        <v>-7</v>
      </c>
      <c r="C31" s="4">
        <v>32</v>
      </c>
      <c r="D31" s="4">
        <v>47.921999999999997</v>
      </c>
      <c r="F31" s="5">
        <v>112</v>
      </c>
      <c r="G31" s="5">
        <v>22</v>
      </c>
      <c r="H31" s="5">
        <v>21.077400000000001</v>
      </c>
    </row>
    <row r="32" spans="1:17" x14ac:dyDescent="0.25">
      <c r="A32" t="s">
        <v>146</v>
      </c>
      <c r="B32" s="4">
        <v>-7</v>
      </c>
      <c r="C32" s="4">
        <v>32</v>
      </c>
      <c r="D32" s="4">
        <v>31.219079999999998</v>
      </c>
      <c r="F32" s="5">
        <v>112</v>
      </c>
      <c r="G32" s="5">
        <v>23</v>
      </c>
      <c r="H32" s="5">
        <v>27.934439999999999</v>
      </c>
    </row>
    <row r="33" spans="1:8" x14ac:dyDescent="0.25">
      <c r="A33" t="s">
        <v>73</v>
      </c>
      <c r="B33" s="4">
        <v>-7</v>
      </c>
      <c r="C33" s="4">
        <v>33</v>
      </c>
      <c r="D33" s="4">
        <v>36.003600000000006</v>
      </c>
      <c r="F33" s="5">
        <v>112</v>
      </c>
      <c r="G33" s="5">
        <v>22</v>
      </c>
      <c r="H33" s="5">
        <v>50.194559999999996</v>
      </c>
    </row>
    <row r="34" spans="1:8" x14ac:dyDescent="0.25">
      <c r="A34" t="s">
        <v>147</v>
      </c>
      <c r="B34" s="4">
        <v>-7</v>
      </c>
      <c r="C34" s="4">
        <v>33</v>
      </c>
      <c r="D34" s="4">
        <v>29.44332</v>
      </c>
      <c r="F34" s="5">
        <v>112</v>
      </c>
      <c r="G34" s="5">
        <v>23</v>
      </c>
      <c r="H34" s="5">
        <v>10.889519999999999</v>
      </c>
    </row>
    <row r="35" spans="1:8" x14ac:dyDescent="0.25">
      <c r="A35" t="s">
        <v>112</v>
      </c>
      <c r="B35" s="8">
        <v>-7</v>
      </c>
      <c r="C35" s="8">
        <v>32</v>
      </c>
      <c r="D35" s="8">
        <v>59.027999999999999</v>
      </c>
      <c r="E35" s="9"/>
      <c r="F35" s="10">
        <v>112</v>
      </c>
      <c r="G35" s="10">
        <v>38</v>
      </c>
      <c r="H35" s="10">
        <v>4.9308000000000005</v>
      </c>
    </row>
    <row r="36" spans="1:8" x14ac:dyDescent="0.25">
      <c r="A36" t="s">
        <v>115</v>
      </c>
      <c r="B36" s="8">
        <v>-7</v>
      </c>
      <c r="C36" s="8">
        <v>34</v>
      </c>
      <c r="D36" s="8">
        <v>48.54936</v>
      </c>
      <c r="E36" s="9"/>
      <c r="F36" s="10">
        <v>112</v>
      </c>
      <c r="G36" s="10">
        <v>36</v>
      </c>
      <c r="H36" s="10">
        <v>47.005559999999996</v>
      </c>
    </row>
    <row r="37" spans="1:8" x14ac:dyDescent="0.25">
      <c r="A37" t="s">
        <v>148</v>
      </c>
      <c r="B37" s="4">
        <v>-7</v>
      </c>
      <c r="C37" s="4">
        <v>23</v>
      </c>
      <c r="D37" s="4">
        <v>2.0439240000000001</v>
      </c>
      <c r="F37" s="5">
        <v>112</v>
      </c>
      <c r="G37" s="5">
        <v>28</v>
      </c>
      <c r="H37" s="5">
        <v>2.9444159999999999</v>
      </c>
    </row>
    <row r="38" spans="1:8" x14ac:dyDescent="0.25">
      <c r="A38" t="s">
        <v>128</v>
      </c>
      <c r="B38" s="4">
        <v>-7</v>
      </c>
      <c r="C38" s="4">
        <v>28</v>
      </c>
      <c r="D38" s="4">
        <v>55.535160000000005</v>
      </c>
      <c r="F38" s="5">
        <v>112</v>
      </c>
      <c r="G38" s="5">
        <v>25</v>
      </c>
      <c r="H38" s="5">
        <v>24.829320000000003</v>
      </c>
    </row>
  </sheetData>
  <sortState ref="B22:D34">
    <sortCondition ref="B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0"/>
  <sheetViews>
    <sheetView zoomScale="60" zoomScaleNormal="60" workbookViewId="0">
      <selection activeCell="S19" sqref="S19"/>
    </sheetView>
  </sheetViews>
  <sheetFormatPr defaultRowHeight="15" x14ac:dyDescent="0.25"/>
  <cols>
    <col min="11" max="11" width="16.5703125" bestFit="1" customWidth="1"/>
    <col min="15" max="15" width="15.42578125" bestFit="1" customWidth="1"/>
  </cols>
  <sheetData>
    <row r="1" spans="2:19" x14ac:dyDescent="0.25">
      <c r="B1" t="s">
        <v>183</v>
      </c>
      <c r="C1" s="12" t="s">
        <v>22</v>
      </c>
      <c r="D1" s="11" t="s">
        <v>180</v>
      </c>
      <c r="E1" t="s">
        <v>196</v>
      </c>
      <c r="F1" t="s">
        <v>177</v>
      </c>
      <c r="G1" t="s">
        <v>178</v>
      </c>
      <c r="H1" s="14" t="s">
        <v>181</v>
      </c>
      <c r="K1" s="12" t="s">
        <v>22</v>
      </c>
      <c r="L1" s="60" t="s">
        <v>180</v>
      </c>
      <c r="M1" s="1" t="s">
        <v>195</v>
      </c>
      <c r="N1" s="1" t="s">
        <v>198</v>
      </c>
      <c r="O1" s="1" t="s">
        <v>200</v>
      </c>
      <c r="P1" s="1" t="s">
        <v>199</v>
      </c>
    </row>
    <row r="2" spans="2:19" x14ac:dyDescent="0.25">
      <c r="B2" t="s">
        <v>187</v>
      </c>
      <c r="C2" t="s">
        <v>52</v>
      </c>
      <c r="D2">
        <v>10</v>
      </c>
      <c r="E2">
        <f>(D2-E6)/M2</f>
        <v>-0.29310519088027442</v>
      </c>
      <c r="F2">
        <f>(D2/35)*LN(D2/35)</f>
        <v>-0.35793227671296229</v>
      </c>
      <c r="G2" s="14">
        <f>(D2/35)^2</f>
        <v>8.1632653061224483E-2</v>
      </c>
      <c r="H2" s="14"/>
      <c r="K2" t="s">
        <v>52</v>
      </c>
      <c r="L2">
        <v>10</v>
      </c>
      <c r="M2">
        <f>STDEV(D2:D4)</f>
        <v>5.6862407030773277</v>
      </c>
      <c r="N2">
        <v>11.667</v>
      </c>
      <c r="O2">
        <f>L2/M2</f>
        <v>1.7586311452816472</v>
      </c>
      <c r="P2">
        <f>(O2/35)*LN(O2/35)</f>
        <v>-0.15027816240171329</v>
      </c>
      <c r="S2">
        <v>0.48535705073131086</v>
      </c>
    </row>
    <row r="3" spans="2:19" x14ac:dyDescent="0.25">
      <c r="C3" t="s">
        <v>172</v>
      </c>
      <c r="D3">
        <v>7</v>
      </c>
      <c r="F3">
        <f>(D3/35)*LN(D3/35)</f>
        <v>-0.32188758248682009</v>
      </c>
      <c r="G3" s="14">
        <f>(D3/35)^2</f>
        <v>4.0000000000000008E-2</v>
      </c>
      <c r="H3" s="14"/>
      <c r="K3" t="s">
        <v>172</v>
      </c>
      <c r="L3">
        <v>7</v>
      </c>
      <c r="M3">
        <f>M2</f>
        <v>5.6862407030773277</v>
      </c>
      <c r="N3">
        <v>11.667</v>
      </c>
      <c r="O3">
        <f t="shared" ref="O3:O4" si="0">L3/M3</f>
        <v>1.2310418016971532</v>
      </c>
      <c r="P3">
        <f>(O3/35)*LN(O3/35)</f>
        <v>-0.11773990698424411</v>
      </c>
      <c r="S3">
        <v>0.74101428201639974</v>
      </c>
    </row>
    <row r="4" spans="2:19" x14ac:dyDescent="0.25">
      <c r="C4" t="s">
        <v>67</v>
      </c>
      <c r="D4">
        <v>18</v>
      </c>
      <c r="F4">
        <f>(D4/35)*LN(D4/35)</f>
        <v>-0.34198781327652805</v>
      </c>
      <c r="G4" s="14">
        <f>(D4/35)^2</f>
        <v>0.2644897959183673</v>
      </c>
      <c r="H4" s="14"/>
      <c r="K4" t="s">
        <v>67</v>
      </c>
      <c r="L4">
        <v>18</v>
      </c>
      <c r="M4">
        <f>M3</f>
        <v>5.6862407030773277</v>
      </c>
      <c r="N4">
        <v>11.667</v>
      </c>
      <c r="O4">
        <f t="shared" si="0"/>
        <v>3.1655360615069652</v>
      </c>
      <c r="P4">
        <f>(O4/35)*LN(O4/35)</f>
        <v>-0.21733898134535343</v>
      </c>
      <c r="S4">
        <v>0.41247709816505973</v>
      </c>
    </row>
    <row r="5" spans="2:19" x14ac:dyDescent="0.25">
      <c r="D5" t="s">
        <v>179</v>
      </c>
      <c r="F5">
        <f>-1*SUM(F2:F4)</f>
        <v>1.0218076724763105</v>
      </c>
      <c r="G5" s="14">
        <f>SUM(G2:G4)</f>
        <v>0.3861224489795918</v>
      </c>
      <c r="H5" s="14">
        <f>1-G5</f>
        <v>0.6138775510204082</v>
      </c>
      <c r="O5" t="s">
        <v>179</v>
      </c>
      <c r="P5">
        <f>SUM(P2:P4)*(-1)</f>
        <v>0.48535705073131086</v>
      </c>
      <c r="S5">
        <v>0.19606622023087014</v>
      </c>
    </row>
    <row r="6" spans="2:19" x14ac:dyDescent="0.25">
      <c r="D6" t="s">
        <v>197</v>
      </c>
      <c r="E6">
        <f>AVERAGE(D2:D4)</f>
        <v>11.666666666666666</v>
      </c>
      <c r="O6" t="s">
        <v>201</v>
      </c>
      <c r="P6">
        <f>P5/3</f>
        <v>0.16178568357710363</v>
      </c>
      <c r="S6">
        <v>0.29277061681084054</v>
      </c>
    </row>
    <row r="7" spans="2:19" x14ac:dyDescent="0.25">
      <c r="C7" s="12" t="s">
        <v>11</v>
      </c>
      <c r="G7" s="14"/>
      <c r="H7" s="14"/>
      <c r="K7" s="12" t="s">
        <v>11</v>
      </c>
      <c r="S7">
        <v>0.48166562550368408</v>
      </c>
    </row>
    <row r="8" spans="2:19" x14ac:dyDescent="0.25">
      <c r="C8" s="17" t="s">
        <v>44</v>
      </c>
      <c r="D8">
        <v>15</v>
      </c>
      <c r="F8">
        <f>(D8/35)*LN(D8/35)</f>
        <v>-0.36312765445165868</v>
      </c>
      <c r="G8" s="14">
        <f>(D8/35)^2</f>
        <v>0.18367346938775508</v>
      </c>
      <c r="H8" s="14"/>
      <c r="K8" s="17" t="s">
        <v>44</v>
      </c>
      <c r="L8">
        <v>15</v>
      </c>
      <c r="M8">
        <f>STDEV(L8:L10)</f>
        <v>2.8867513459481304</v>
      </c>
      <c r="N8">
        <v>11.667</v>
      </c>
      <c r="O8">
        <f>L8/M8</f>
        <v>5.1961524227066294</v>
      </c>
      <c r="P8">
        <f>(O8/35)*LN(O8/35)</f>
        <v>-0.28317985957732655</v>
      </c>
      <c r="S8">
        <v>0.7235232762135072</v>
      </c>
    </row>
    <row r="9" spans="2:19" x14ac:dyDescent="0.25">
      <c r="C9" s="17" t="s">
        <v>46</v>
      </c>
      <c r="D9">
        <v>10</v>
      </c>
      <c r="F9">
        <f>(D9/35)*LN(D9/35)</f>
        <v>-0.35793227671296229</v>
      </c>
      <c r="G9" s="14">
        <f>(D9/35)^2</f>
        <v>8.1632653061224483E-2</v>
      </c>
      <c r="H9" s="14"/>
      <c r="K9" s="17" t="s">
        <v>46</v>
      </c>
      <c r="L9">
        <v>10</v>
      </c>
      <c r="M9">
        <f>M8</f>
        <v>2.8867513459481304</v>
      </c>
      <c r="N9">
        <v>11.667</v>
      </c>
      <c r="O9">
        <f>L9/M9</f>
        <v>3.4641016151377526</v>
      </c>
      <c r="P9">
        <f>(O9/35)*LN(O9/35)</f>
        <v>-0.22891721121953659</v>
      </c>
      <c r="S9">
        <v>0.24373449250479851</v>
      </c>
    </row>
    <row r="10" spans="2:19" x14ac:dyDescent="0.25">
      <c r="C10" s="17" t="s">
        <v>45</v>
      </c>
      <c r="D10">
        <v>10</v>
      </c>
      <c r="F10">
        <f>(D10/35)*LN(D10/35)</f>
        <v>-0.35793227671296229</v>
      </c>
      <c r="G10" s="14">
        <f>(D10/35)^2</f>
        <v>8.1632653061224483E-2</v>
      </c>
      <c r="H10" s="14"/>
      <c r="K10" s="17" t="s">
        <v>45</v>
      </c>
      <c r="L10">
        <v>10</v>
      </c>
      <c r="M10">
        <f>M9</f>
        <v>2.8867513459481304</v>
      </c>
      <c r="N10">
        <v>11.667</v>
      </c>
      <c r="O10">
        <f>L10/M10</f>
        <v>3.4641016151377526</v>
      </c>
      <c r="P10">
        <f>(O10/35)*LN(O10/35)</f>
        <v>-0.22891721121953659</v>
      </c>
      <c r="S10">
        <v>0.52170466182454656</v>
      </c>
    </row>
    <row r="11" spans="2:19" x14ac:dyDescent="0.25">
      <c r="D11" t="s">
        <v>179</v>
      </c>
      <c r="F11">
        <f>-1*SUM(F8:F10)</f>
        <v>1.0789922078775833</v>
      </c>
      <c r="G11" s="14">
        <f>SUM(G8:G10)</f>
        <v>0.34693877551020402</v>
      </c>
      <c r="H11" s="14">
        <f>1-G11</f>
        <v>0.65306122448979598</v>
      </c>
      <c r="O11" t="s">
        <v>179</v>
      </c>
      <c r="P11">
        <f>SUM(P8:P10)*(-1)</f>
        <v>0.74101428201639974</v>
      </c>
      <c r="S11">
        <v>0.54758037266608373</v>
      </c>
    </row>
    <row r="12" spans="2:19" x14ac:dyDescent="0.25">
      <c r="D12" t="s">
        <v>197</v>
      </c>
      <c r="E12">
        <f>AVERAGE(D8:D10)</f>
        <v>11.666666666666666</v>
      </c>
      <c r="O12" t="s">
        <v>201</v>
      </c>
      <c r="P12">
        <f>P11/3</f>
        <v>0.24700476067213326</v>
      </c>
      <c r="S12" s="64">
        <v>4.4561967828736737</v>
      </c>
    </row>
    <row r="13" spans="2:19" x14ac:dyDescent="0.25">
      <c r="C13" s="12" t="s">
        <v>17</v>
      </c>
      <c r="G13" s="14"/>
      <c r="H13" s="14"/>
      <c r="K13" s="12" t="s">
        <v>17</v>
      </c>
      <c r="S13" s="64">
        <v>9.4953800501831473</v>
      </c>
    </row>
    <row r="14" spans="2:19" x14ac:dyDescent="0.25">
      <c r="C14" s="17" t="s">
        <v>47</v>
      </c>
      <c r="D14">
        <v>19</v>
      </c>
      <c r="F14">
        <f>(D14/34)*LN(D14/34)</f>
        <v>-0.32519145186896165</v>
      </c>
      <c r="G14" s="14">
        <f>(D14/34)^2</f>
        <v>0.31228373702422146</v>
      </c>
      <c r="H14" s="14"/>
      <c r="K14" s="17" t="s">
        <v>47</v>
      </c>
      <c r="L14">
        <v>19</v>
      </c>
      <c r="M14">
        <f>STDEV(L14:L16)</f>
        <v>7.0945988845975885</v>
      </c>
      <c r="N14">
        <v>11.333</v>
      </c>
      <c r="O14">
        <f>L14/M14</f>
        <v>2.6780936186891551</v>
      </c>
      <c r="P14">
        <f>(O14/34)*LN(O14/34)</f>
        <v>-0.20016822513749294</v>
      </c>
      <c r="S14" s="64">
        <v>4.0727053006679466</v>
      </c>
    </row>
    <row r="15" spans="2:19" x14ac:dyDescent="0.25">
      <c r="C15" s="17" t="s">
        <v>48</v>
      </c>
      <c r="D15">
        <v>10</v>
      </c>
      <c r="F15">
        <f>(D15/34)*LN(D15/34)</f>
        <v>-0.35993395047709287</v>
      </c>
      <c r="G15" s="14">
        <f>(D15/34)^2</f>
        <v>8.6505190311418692E-2</v>
      </c>
      <c r="H15" s="14"/>
      <c r="K15" s="17" t="s">
        <v>48</v>
      </c>
      <c r="L15">
        <v>10</v>
      </c>
      <c r="M15">
        <f>M14</f>
        <v>7.0945988845975885</v>
      </c>
      <c r="N15">
        <v>11.333</v>
      </c>
      <c r="O15">
        <f>L15/M15</f>
        <v>1.4095229572048185</v>
      </c>
      <c r="P15">
        <f>(O15/34)*LN(O15/34)</f>
        <v>-0.13196075002111279</v>
      </c>
      <c r="S15" s="64">
        <v>3.16133225098958</v>
      </c>
    </row>
    <row r="16" spans="2:19" x14ac:dyDescent="0.25">
      <c r="C16" s="17" t="s">
        <v>68</v>
      </c>
      <c r="D16">
        <v>5</v>
      </c>
      <c r="F16">
        <f>(D16/34)*LN(D16/34)</f>
        <v>-0.28190038414442076</v>
      </c>
      <c r="G16" s="14">
        <f>(D16/34)^2</f>
        <v>2.1626297577854673E-2</v>
      </c>
      <c r="H16" s="14"/>
      <c r="K16" s="17" t="s">
        <v>68</v>
      </c>
      <c r="L16">
        <v>5</v>
      </c>
      <c r="M16">
        <f>M15</f>
        <v>7.0945988845975885</v>
      </c>
      <c r="N16">
        <v>11.333</v>
      </c>
      <c r="O16">
        <f>L16/M16</f>
        <v>0.70476147860240923</v>
      </c>
      <c r="P16">
        <f>(O16/34)*LN(O16/34)</f>
        <v>-8.0348123006453998E-2</v>
      </c>
      <c r="S16" s="64">
        <v>4.457136682012103</v>
      </c>
    </row>
    <row r="17" spans="3:19" x14ac:dyDescent="0.25">
      <c r="D17" t="s">
        <v>179</v>
      </c>
      <c r="F17">
        <f>-1*SUM(F14:F16)</f>
        <v>0.96702578649047521</v>
      </c>
      <c r="G17" s="14">
        <f>SUM(G14:G16)</f>
        <v>0.42041522491349481</v>
      </c>
      <c r="H17" s="14">
        <f>1-G17</f>
        <v>0.57958477508650519</v>
      </c>
      <c r="O17" t="s">
        <v>179</v>
      </c>
      <c r="P17">
        <f>SUM(P14:P16)*(-1)</f>
        <v>0.41247709816505973</v>
      </c>
      <c r="S17" s="64">
        <v>4.0741221472353573</v>
      </c>
    </row>
    <row r="18" spans="3:19" x14ac:dyDescent="0.25">
      <c r="D18" t="s">
        <v>197</v>
      </c>
      <c r="E18">
        <f>AVERAGE(D14:D16)</f>
        <v>11.333333333333334</v>
      </c>
      <c r="O18" t="s">
        <v>201</v>
      </c>
      <c r="P18">
        <f>P17/3</f>
        <v>0.13749236605501991</v>
      </c>
      <c r="S18">
        <f>AVERAGE(S2:S11)</f>
        <v>0.46458936966671011</v>
      </c>
    </row>
    <row r="19" spans="3:19" x14ac:dyDescent="0.25">
      <c r="C19" s="12" t="s">
        <v>170</v>
      </c>
      <c r="G19" s="14"/>
      <c r="H19" s="14"/>
      <c r="K19" s="12" t="s">
        <v>170</v>
      </c>
    </row>
    <row r="20" spans="3:19" x14ac:dyDescent="0.25">
      <c r="C20" s="17" t="s">
        <v>49</v>
      </c>
      <c r="D20">
        <v>18</v>
      </c>
      <c r="F20">
        <f>(D20/34)*LN(D20/34)</f>
        <v>-0.33669993532235121</v>
      </c>
      <c r="G20" s="14">
        <f>(D20/34)^2</f>
        <v>0.28027681660899656</v>
      </c>
      <c r="H20" s="14"/>
      <c r="K20" s="17" t="s">
        <v>49</v>
      </c>
      <c r="L20">
        <v>18</v>
      </c>
      <c r="M20">
        <f>STDEV(L20:L23)</f>
        <v>8.3466560170326094</v>
      </c>
      <c r="N20">
        <v>8.5</v>
      </c>
      <c r="O20">
        <f>L20/M20</f>
        <v>2.1565522723433537</v>
      </c>
      <c r="P20">
        <f>(O20/34)*LN(O20/34)</f>
        <v>-0.17492491593015605</v>
      </c>
    </row>
    <row r="21" spans="3:19" x14ac:dyDescent="0.25">
      <c r="C21" s="14" t="s">
        <v>50</v>
      </c>
      <c r="D21">
        <v>2</v>
      </c>
      <c r="F21">
        <f>(D21/34)*LN(D21/34)</f>
        <v>-0.16665960847389508</v>
      </c>
      <c r="G21" s="14">
        <f>(D21/34)^2</f>
        <v>3.4602076124567475E-3</v>
      </c>
      <c r="H21" s="14"/>
      <c r="K21" s="14" t="s">
        <v>50</v>
      </c>
      <c r="L21">
        <v>2</v>
      </c>
      <c r="M21">
        <f>M20</f>
        <v>8.3466560170326094</v>
      </c>
      <c r="N21">
        <v>8.5</v>
      </c>
      <c r="O21">
        <f>L21/M21</f>
        <v>0.23961691914926153</v>
      </c>
      <c r="P21">
        <f>(O21/34)*LN(O21/34)</f>
        <v>-3.4921166002380377E-2</v>
      </c>
    </row>
    <row r="22" spans="3:19" x14ac:dyDescent="0.25">
      <c r="C22" t="s">
        <v>51</v>
      </c>
      <c r="D22">
        <v>13</v>
      </c>
      <c r="F22">
        <f>(D22/34)*LN(D22/34)</f>
        <v>-0.36759838744147411</v>
      </c>
      <c r="G22" s="14">
        <f>(D22/34)^2</f>
        <v>0.14619377162629757</v>
      </c>
      <c r="H22" s="14"/>
      <c r="K22" t="s">
        <v>51</v>
      </c>
      <c r="L22">
        <v>13</v>
      </c>
      <c r="M22">
        <f>M21</f>
        <v>8.3466560170326094</v>
      </c>
      <c r="N22">
        <v>8.5</v>
      </c>
      <c r="O22">
        <f>L22/M22</f>
        <v>1.5575099744701999</v>
      </c>
      <c r="P22">
        <f>(O22/34)*LN(O22/34)</f>
        <v>-0.14124197428725882</v>
      </c>
    </row>
    <row r="23" spans="3:19" x14ac:dyDescent="0.25">
      <c r="C23" t="s">
        <v>114</v>
      </c>
      <c r="D23">
        <v>1</v>
      </c>
      <c r="F23">
        <f>(D23/34)*LN(D23/34)</f>
        <v>-0.1037164860181224</v>
      </c>
      <c r="G23" s="14">
        <f>(D23/34)^2</f>
        <v>8.6505190311418688E-4</v>
      </c>
      <c r="H23" s="14"/>
      <c r="K23" t="s">
        <v>114</v>
      </c>
      <c r="L23">
        <v>1</v>
      </c>
      <c r="M23">
        <f>M22</f>
        <v>8.3466560170326094</v>
      </c>
      <c r="N23">
        <v>8.5</v>
      </c>
      <c r="O23">
        <f>L23/M23</f>
        <v>0.11980845957463077</v>
      </c>
      <c r="P23">
        <f>(O23/34)*LN(O23/34)</f>
        <v>-1.9903079941230938E-2</v>
      </c>
    </row>
    <row r="24" spans="3:19" x14ac:dyDescent="0.25">
      <c r="D24" t="s">
        <v>179</v>
      </c>
      <c r="F24">
        <f>-1*SUM(F20:F23)</f>
        <v>0.97467441725584281</v>
      </c>
      <c r="G24" s="14">
        <f>SUM(G20:G23)</f>
        <v>0.43079584775086505</v>
      </c>
      <c r="H24" s="14">
        <f>1-G24</f>
        <v>0.5692041522491349</v>
      </c>
      <c r="O24" t="s">
        <v>179</v>
      </c>
      <c r="P24">
        <f>SUM(P21:P23)*(-1)</f>
        <v>0.19606622023087014</v>
      </c>
    </row>
    <row r="25" spans="3:19" x14ac:dyDescent="0.25">
      <c r="D25" t="s">
        <v>197</v>
      </c>
      <c r="E25">
        <f>AVERAGE(D20:D23)</f>
        <v>8.5</v>
      </c>
      <c r="O25" t="s">
        <v>201</v>
      </c>
      <c r="P25">
        <f>P24/3</f>
        <v>6.5355406743623376E-2</v>
      </c>
    </row>
    <row r="26" spans="3:19" x14ac:dyDescent="0.25">
      <c r="C26" s="15" t="s">
        <v>19</v>
      </c>
      <c r="D26" s="11"/>
      <c r="F26" s="14"/>
      <c r="G26" s="14"/>
      <c r="H26" s="14"/>
      <c r="K26" s="15" t="s">
        <v>19</v>
      </c>
      <c r="L26" s="60"/>
    </row>
    <row r="27" spans="3:19" x14ac:dyDescent="0.25">
      <c r="C27" s="17" t="s">
        <v>55</v>
      </c>
      <c r="D27" s="14">
        <v>24</v>
      </c>
      <c r="F27">
        <f>(D27/34)*LN(D27/34)</f>
        <v>-0.24586354889521109</v>
      </c>
      <c r="G27" s="14">
        <f>(D27/34)^2</f>
        <v>0.49826989619377171</v>
      </c>
      <c r="H27" s="14"/>
      <c r="K27" s="17" t="s">
        <v>55</v>
      </c>
      <c r="L27" s="14">
        <v>24</v>
      </c>
      <c r="M27">
        <f>STDEV(L27:L28)</f>
        <v>9.8994949366116654</v>
      </c>
      <c r="N27">
        <v>17</v>
      </c>
      <c r="O27">
        <f>L27/M27</f>
        <v>2.424366106925306</v>
      </c>
      <c r="P27">
        <f>(O27/34)*LN(O27/34)</f>
        <v>-0.18830125949179152</v>
      </c>
    </row>
    <row r="28" spans="3:19" x14ac:dyDescent="0.25">
      <c r="C28" s="17" t="s">
        <v>56</v>
      </c>
      <c r="D28" s="14">
        <v>10</v>
      </c>
      <c r="F28">
        <f>(D28/34)*LN(D28/34)</f>
        <v>-0.35993395047709287</v>
      </c>
      <c r="G28" s="14">
        <f>(D28/34)^2</f>
        <v>8.6505190311418692E-2</v>
      </c>
      <c r="H28" s="14"/>
      <c r="K28" s="17" t="s">
        <v>56</v>
      </c>
      <c r="L28" s="14">
        <v>10</v>
      </c>
      <c r="M28">
        <f>M27</f>
        <v>9.8994949366116654</v>
      </c>
      <c r="N28">
        <v>17</v>
      </c>
      <c r="O28">
        <f>L28/M28</f>
        <v>1.0101525445522108</v>
      </c>
      <c r="P28">
        <f>(O28/34)*LN(O28/34)</f>
        <v>-0.10446935731904902</v>
      </c>
    </row>
    <row r="29" spans="3:19" x14ac:dyDescent="0.25">
      <c r="D29" t="s">
        <v>179</v>
      </c>
      <c r="F29">
        <f>-1*SUM(F27:F28)</f>
        <v>0.60579749937230398</v>
      </c>
      <c r="G29" s="14">
        <f>SUM(G27:G28)</f>
        <v>0.58477508650519039</v>
      </c>
      <c r="H29" s="14">
        <f>1-G29</f>
        <v>0.41522491349480961</v>
      </c>
      <c r="O29" t="s">
        <v>179</v>
      </c>
      <c r="P29">
        <f>SUM(P26:P28)*(-1)</f>
        <v>0.29277061681084054</v>
      </c>
    </row>
    <row r="30" spans="3:19" x14ac:dyDescent="0.25">
      <c r="D30" t="s">
        <v>197</v>
      </c>
      <c r="E30">
        <f>AVERAGE(D27:D28)</f>
        <v>17</v>
      </c>
      <c r="O30" t="s">
        <v>201</v>
      </c>
      <c r="P30">
        <f>P29/3</f>
        <v>9.759020560361352E-2</v>
      </c>
    </row>
    <row r="31" spans="3:19" x14ac:dyDescent="0.25">
      <c r="C31" s="15" t="s">
        <v>173</v>
      </c>
      <c r="F31" s="14"/>
      <c r="G31" s="14"/>
      <c r="H31" s="14"/>
      <c r="K31" s="15" t="s">
        <v>173</v>
      </c>
    </row>
    <row r="32" spans="3:19" x14ac:dyDescent="0.25">
      <c r="C32" s="17" t="s">
        <v>50</v>
      </c>
      <c r="D32">
        <v>11</v>
      </c>
      <c r="F32">
        <f>(D32/17)*LN(D32/17)</f>
        <v>-0.28167639904919417</v>
      </c>
      <c r="G32" s="14">
        <f>(D32/17)^2</f>
        <v>0.41868512110726647</v>
      </c>
      <c r="H32" s="14"/>
      <c r="K32" s="17" t="s">
        <v>50</v>
      </c>
      <c r="L32">
        <v>11</v>
      </c>
      <c r="M32">
        <f>STDEV(L32:L34)</f>
        <v>5.0332229568471671</v>
      </c>
      <c r="N32">
        <v>5.6669999999999998</v>
      </c>
      <c r="O32">
        <f>L32/M32</f>
        <v>2.1854783891573222</v>
      </c>
      <c r="P32">
        <f>(O32/17)*LN(O32/17)</f>
        <v>-0.2637202112864529</v>
      </c>
    </row>
    <row r="33" spans="3:16" x14ac:dyDescent="0.25">
      <c r="C33" s="17" t="s">
        <v>60</v>
      </c>
      <c r="D33">
        <v>5</v>
      </c>
      <c r="F33">
        <f>(D33/17)*LN(D33/17)</f>
        <v>-0.35993395047709287</v>
      </c>
      <c r="G33" s="14">
        <f>(D33/17)^2</f>
        <v>8.6505190311418692E-2</v>
      </c>
      <c r="H33" s="14"/>
      <c r="K33" s="17" t="s">
        <v>60</v>
      </c>
      <c r="L33">
        <v>5</v>
      </c>
      <c r="M33">
        <f>M32</f>
        <v>5.0332229568471671</v>
      </c>
      <c r="N33">
        <v>5.6669999999999998</v>
      </c>
      <c r="O33">
        <f>L33/M33</f>
        <v>0.99339926779878274</v>
      </c>
      <c r="P33">
        <f>(O33/17)*LN(O33/17)</f>
        <v>-0.16594652710475505</v>
      </c>
    </row>
    <row r="34" spans="3:16" x14ac:dyDescent="0.25">
      <c r="C34" s="17" t="s">
        <v>109</v>
      </c>
      <c r="D34">
        <v>1</v>
      </c>
      <c r="F34">
        <f>(D34/17)*LN(D34/17)</f>
        <v>-0.16665960847389508</v>
      </c>
      <c r="G34" s="14">
        <f>(D34/17)^2</f>
        <v>3.4602076124567475E-3</v>
      </c>
      <c r="H34" s="14"/>
      <c r="K34" s="17" t="s">
        <v>109</v>
      </c>
      <c r="L34">
        <v>1</v>
      </c>
      <c r="M34">
        <f>M33</f>
        <v>5.0332229568471671</v>
      </c>
      <c r="N34">
        <v>5.6669999999999998</v>
      </c>
      <c r="O34">
        <f>L34/M34</f>
        <v>0.19867985355975654</v>
      </c>
      <c r="P34">
        <f>(O34/17)*LN(O34/17)</f>
        <v>-5.199888711247614E-2</v>
      </c>
    </row>
    <row r="35" spans="3:16" x14ac:dyDescent="0.25">
      <c r="D35" t="s">
        <v>179</v>
      </c>
      <c r="F35">
        <f>-1*SUM(F32:F34)</f>
        <v>0.80826995800018209</v>
      </c>
      <c r="G35" s="14">
        <f>SUM(G32:G34)</f>
        <v>0.508650519031142</v>
      </c>
      <c r="H35" s="14">
        <f>1-G35</f>
        <v>0.491349480968858</v>
      </c>
      <c r="O35" t="s">
        <v>179</v>
      </c>
      <c r="P35">
        <f>SUM(P32:P34)*(-1)</f>
        <v>0.48166562550368408</v>
      </c>
    </row>
    <row r="36" spans="3:16" x14ac:dyDescent="0.25">
      <c r="D36" t="s">
        <v>197</v>
      </c>
      <c r="E36">
        <f>AVERAGE(D32:D34)</f>
        <v>5.666666666666667</v>
      </c>
      <c r="O36" t="s">
        <v>201</v>
      </c>
      <c r="P36">
        <f>P35/3</f>
        <v>0.16055520850122804</v>
      </c>
    </row>
    <row r="37" spans="3:16" x14ac:dyDescent="0.25">
      <c r="C37" s="12" t="s">
        <v>24</v>
      </c>
      <c r="D37" s="14"/>
      <c r="F37" s="14"/>
      <c r="G37" s="14"/>
      <c r="H37" s="14"/>
      <c r="K37" s="12" t="s">
        <v>24</v>
      </c>
      <c r="L37" s="14"/>
    </row>
    <row r="38" spans="3:16" x14ac:dyDescent="0.25">
      <c r="C38" t="s">
        <v>52</v>
      </c>
      <c r="D38">
        <v>1</v>
      </c>
      <c r="F38">
        <f>(D38/17)*LN(D38/17)</f>
        <v>-0.16665960847389508</v>
      </c>
      <c r="G38" s="14">
        <f>(D38/17)^2</f>
        <v>3.4602076124567475E-3</v>
      </c>
      <c r="K38" t="s">
        <v>52</v>
      </c>
      <c r="L38">
        <v>1</v>
      </c>
      <c r="M38">
        <f>STDEV(L38:L41)</f>
        <v>2.753785273643051</v>
      </c>
      <c r="N38">
        <v>4.25</v>
      </c>
      <c r="O38">
        <f>L38/M38</f>
        <v>0.36313651960128146</v>
      </c>
      <c r="P38">
        <f>(O38/17)*LN(O38/17)</f>
        <v>-8.2158351040169206E-2</v>
      </c>
    </row>
    <row r="39" spans="3:16" x14ac:dyDescent="0.25">
      <c r="C39" t="s">
        <v>57</v>
      </c>
      <c r="D39">
        <v>6</v>
      </c>
      <c r="F39">
        <f>(D39/17)*LN(D39/17)</f>
        <v>-0.36757195582170388</v>
      </c>
      <c r="G39" s="14">
        <f>(D39/17)^2</f>
        <v>0.12456747404844293</v>
      </c>
      <c r="K39" t="s">
        <v>57</v>
      </c>
      <c r="L39">
        <v>6</v>
      </c>
      <c r="M39">
        <f>M38</f>
        <v>2.753785273643051</v>
      </c>
      <c r="N39">
        <v>4.25</v>
      </c>
      <c r="O39">
        <f>L39/M39</f>
        <v>2.1788191176076888</v>
      </c>
      <c r="P39">
        <f>(O39/17)*LN(O39/17)</f>
        <v>-0.26330776590520982</v>
      </c>
    </row>
    <row r="40" spans="3:16" x14ac:dyDescent="0.25">
      <c r="C40" t="s">
        <v>59</v>
      </c>
      <c r="D40">
        <v>3</v>
      </c>
      <c r="F40">
        <f>(D40/17)*LN(D40/17)</f>
        <v>-0.30610606859790113</v>
      </c>
      <c r="G40" s="14">
        <f>(D40/17)^2</f>
        <v>3.1141868512110732E-2</v>
      </c>
      <c r="K40" t="s">
        <v>59</v>
      </c>
      <c r="L40">
        <v>3</v>
      </c>
      <c r="M40">
        <f>M39</f>
        <v>2.753785273643051</v>
      </c>
      <c r="N40">
        <v>4.25</v>
      </c>
      <c r="O40">
        <f>L40/M40</f>
        <v>1.0894095588038444</v>
      </c>
      <c r="P40">
        <f>(O40/17)*LN(O40/17)</f>
        <v>-0.17607277496201307</v>
      </c>
    </row>
    <row r="41" spans="3:16" x14ac:dyDescent="0.25">
      <c r="C41" t="s">
        <v>67</v>
      </c>
      <c r="D41">
        <v>7</v>
      </c>
      <c r="F41">
        <f>(D41/17)*LN(D41/17)</f>
        <v>-0.36536013911801879</v>
      </c>
      <c r="G41" s="14">
        <f>(D41/17)^2</f>
        <v>0.16955017301038061</v>
      </c>
      <c r="K41" t="s">
        <v>67</v>
      </c>
      <c r="L41">
        <v>7</v>
      </c>
      <c r="M41">
        <f>M40</f>
        <v>2.753785273643051</v>
      </c>
      <c r="N41">
        <v>4.25</v>
      </c>
      <c r="O41">
        <f>L41/M41</f>
        <v>2.5419556372089702</v>
      </c>
      <c r="P41">
        <f>(O41/17)*LN(O41/17)</f>
        <v>-0.28414273534628431</v>
      </c>
    </row>
    <row r="42" spans="3:16" x14ac:dyDescent="0.25">
      <c r="C42" s="14"/>
      <c r="D42" t="s">
        <v>179</v>
      </c>
      <c r="F42">
        <f>-1*SUM(F38:F41)</f>
        <v>1.205697772011519</v>
      </c>
      <c r="G42" s="14">
        <f>SUM(G38:G41)</f>
        <v>0.32871972318339104</v>
      </c>
      <c r="H42" s="14">
        <f>1-G42</f>
        <v>0.67128027681660896</v>
      </c>
      <c r="O42" t="s">
        <v>179</v>
      </c>
      <c r="P42">
        <f>SUM(P39:P41)*(-1)</f>
        <v>0.7235232762135072</v>
      </c>
    </row>
    <row r="43" spans="3:16" x14ac:dyDescent="0.25">
      <c r="D43" t="s">
        <v>197</v>
      </c>
      <c r="E43">
        <f>AVERAGE(D38:D41)</f>
        <v>4.25</v>
      </c>
      <c r="O43" t="s">
        <v>201</v>
      </c>
      <c r="P43">
        <f>P42/3</f>
        <v>0.2411744254045024</v>
      </c>
    </row>
    <row r="44" spans="3:16" x14ac:dyDescent="0.25">
      <c r="C44" s="15" t="s">
        <v>174</v>
      </c>
      <c r="F44" s="14"/>
      <c r="G44" s="14"/>
      <c r="H44" s="14"/>
      <c r="K44" s="15" t="s">
        <v>174</v>
      </c>
    </row>
    <row r="45" spans="3:16" x14ac:dyDescent="0.25">
      <c r="C45" t="s">
        <v>62</v>
      </c>
      <c r="D45">
        <v>16</v>
      </c>
      <c r="F45">
        <f>(D45/17)*LN(D45/17)</f>
        <v>-5.7058467591938687E-2</v>
      </c>
      <c r="G45" s="14">
        <f>(D45/17)^2</f>
        <v>0.88581314878892736</v>
      </c>
      <c r="H45" s="14"/>
      <c r="K45" t="s">
        <v>62</v>
      </c>
      <c r="L45">
        <v>16</v>
      </c>
      <c r="M45">
        <f>STDEV(L45:L46)</f>
        <v>10.606601717798213</v>
      </c>
      <c r="N45">
        <v>8.5</v>
      </c>
      <c r="O45">
        <f>L45/M45</f>
        <v>1.5084944665313014</v>
      </c>
      <c r="P45">
        <f>(O45/17)*LN(O45/17)</f>
        <v>-0.21492507687141657</v>
      </c>
    </row>
    <row r="46" spans="3:16" x14ac:dyDescent="0.25">
      <c r="C46" t="s">
        <v>63</v>
      </c>
      <c r="D46">
        <v>1</v>
      </c>
      <c r="F46">
        <f>(D46/17)*LN(D46/17)</f>
        <v>-0.16665960847389508</v>
      </c>
      <c r="G46" s="14">
        <f>(D46/17)^2</f>
        <v>3.4602076124567475E-3</v>
      </c>
      <c r="H46" s="14"/>
      <c r="K46" t="s">
        <v>63</v>
      </c>
      <c r="L46">
        <v>1</v>
      </c>
      <c r="M46">
        <f>M45</f>
        <v>10.606601717798213</v>
      </c>
      <c r="N46">
        <v>8.5</v>
      </c>
      <c r="O46">
        <f>L46/M46</f>
        <v>9.4280904158206336E-2</v>
      </c>
      <c r="P46">
        <f>(O46/17)*LN(O46/17)</f>
        <v>-2.8809415633381921E-2</v>
      </c>
    </row>
    <row r="47" spans="3:16" x14ac:dyDescent="0.25">
      <c r="C47" s="14"/>
      <c r="D47" s="14" t="s">
        <v>179</v>
      </c>
      <c r="F47">
        <f>-1*SUM(F45:F46)</f>
        <v>0.22371807606583377</v>
      </c>
      <c r="G47" s="14">
        <f>SUM(G45:G46)</f>
        <v>0.88927335640138416</v>
      </c>
      <c r="H47" s="14">
        <f>1-G47</f>
        <v>0.11072664359861584</v>
      </c>
      <c r="O47" t="s">
        <v>179</v>
      </c>
      <c r="P47">
        <f>SUM(P44:P46)*(-1)</f>
        <v>0.24373449250479851</v>
      </c>
    </row>
    <row r="48" spans="3:16" x14ac:dyDescent="0.25">
      <c r="D48" t="s">
        <v>197</v>
      </c>
      <c r="E48">
        <f>AVERAGE(D45:D46)</f>
        <v>8.5</v>
      </c>
      <c r="O48" t="s">
        <v>201</v>
      </c>
      <c r="P48">
        <f>P47/3</f>
        <v>8.1244830834932835E-2</v>
      </c>
    </row>
    <row r="49" spans="3:16" x14ac:dyDescent="0.25">
      <c r="C49" s="15" t="s">
        <v>175</v>
      </c>
      <c r="F49" s="14"/>
      <c r="G49" s="14"/>
      <c r="H49" s="14"/>
      <c r="K49" s="15" t="s">
        <v>175</v>
      </c>
    </row>
    <row r="50" spans="3:16" x14ac:dyDescent="0.25">
      <c r="C50" t="s">
        <v>62</v>
      </c>
      <c r="D50">
        <v>10</v>
      </c>
      <c r="F50">
        <f>(D50/17)*LN(D50/17)</f>
        <v>-0.31213426533068844</v>
      </c>
      <c r="G50" s="14">
        <f>(D50/17)^2</f>
        <v>0.34602076124567477</v>
      </c>
      <c r="H50" s="14"/>
      <c r="K50" t="s">
        <v>62</v>
      </c>
      <c r="L50">
        <v>10</v>
      </c>
      <c r="M50">
        <f>STDEV(L50:L52)</f>
        <v>4.5092497528228943</v>
      </c>
      <c r="N50">
        <v>5.6669999999999998</v>
      </c>
      <c r="O50">
        <f>L50/M50</f>
        <v>2.2176638128637185</v>
      </c>
      <c r="P50">
        <f>(O50/17)*LN(O50/17)</f>
        <v>-0.26569687152368282</v>
      </c>
    </row>
    <row r="51" spans="3:16" x14ac:dyDescent="0.25">
      <c r="C51" t="s">
        <v>63</v>
      </c>
      <c r="D51">
        <v>1</v>
      </c>
      <c r="F51">
        <f>(D51/17)*LN(D51/17)</f>
        <v>-0.16665960847389508</v>
      </c>
      <c r="G51" s="14">
        <f>(D51/17)^2</f>
        <v>3.4602076124567475E-3</v>
      </c>
      <c r="H51" s="14"/>
      <c r="K51" t="s">
        <v>63</v>
      </c>
      <c r="L51">
        <v>1</v>
      </c>
      <c r="M51">
        <f>M50</f>
        <v>4.5092497528228943</v>
      </c>
      <c r="N51">
        <v>5.6669999999999998</v>
      </c>
      <c r="O51">
        <f>L51/M51</f>
        <v>0.22176638128637186</v>
      </c>
      <c r="P51">
        <f>(O51/17)*LN(O51/17)</f>
        <v>-5.6607096780440846E-2</v>
      </c>
    </row>
    <row r="52" spans="3:16" x14ac:dyDescent="0.25">
      <c r="C52" t="s">
        <v>110</v>
      </c>
      <c r="D52">
        <v>6</v>
      </c>
      <c r="F52">
        <f>(D52/17)*LN(D52/17)</f>
        <v>-0.36757195582170388</v>
      </c>
      <c r="G52" s="14">
        <f>(D52/17)^2</f>
        <v>0.12456747404844293</v>
      </c>
      <c r="H52" s="14"/>
      <c r="K52" t="s">
        <v>110</v>
      </c>
      <c r="L52">
        <v>6</v>
      </c>
      <c r="M52">
        <f>M51</f>
        <v>4.5092497528228943</v>
      </c>
      <c r="N52">
        <v>5.6669999999999998</v>
      </c>
      <c r="O52">
        <f>L52/M52</f>
        <v>1.3305982877182312</v>
      </c>
      <c r="P52">
        <f>(O52/17)*LN(O52/17)</f>
        <v>-0.19940069352042292</v>
      </c>
    </row>
    <row r="53" spans="3:16" x14ac:dyDescent="0.25">
      <c r="C53" s="14"/>
      <c r="D53" s="14" t="s">
        <v>179</v>
      </c>
      <c r="F53">
        <f>-1*SUM(F50:F52)</f>
        <v>0.84636582962628737</v>
      </c>
      <c r="G53" s="14">
        <f>SUM(G50:G52)</f>
        <v>0.47404844290657444</v>
      </c>
      <c r="H53" s="14">
        <f>1-G53</f>
        <v>0.52595155709342556</v>
      </c>
      <c r="O53" t="s">
        <v>179</v>
      </c>
      <c r="P53">
        <f>SUM(P50:P52)*(-1)</f>
        <v>0.52170466182454656</v>
      </c>
    </row>
    <row r="54" spans="3:16" x14ac:dyDescent="0.25">
      <c r="D54" t="s">
        <v>197</v>
      </c>
      <c r="E54">
        <f>AVERAGE(D50:D52)</f>
        <v>5.666666666666667</v>
      </c>
      <c r="O54" t="s">
        <v>201</v>
      </c>
      <c r="P54">
        <f>P53/3</f>
        <v>0.17390155394151552</v>
      </c>
    </row>
    <row r="55" spans="3:16" x14ac:dyDescent="0.25">
      <c r="C55" s="12" t="s">
        <v>171</v>
      </c>
      <c r="F55" s="14"/>
      <c r="G55" s="14"/>
      <c r="H55" s="14"/>
      <c r="K55" s="12" t="s">
        <v>171</v>
      </c>
    </row>
    <row r="56" spans="3:16" x14ac:dyDescent="0.25">
      <c r="C56" t="s">
        <v>52</v>
      </c>
      <c r="D56">
        <v>15</v>
      </c>
      <c r="F56">
        <f>(D56/34)*LN(D56/34)</f>
        <v>-0.36101926037380205</v>
      </c>
      <c r="G56" s="14">
        <f>(D56/34)^2</f>
        <v>0.19463667820069203</v>
      </c>
      <c r="H56" s="14"/>
      <c r="K56" t="s">
        <v>52</v>
      </c>
      <c r="L56">
        <v>15</v>
      </c>
      <c r="M56">
        <f>STDEV(L56:L58)</f>
        <v>4.7258156262526096</v>
      </c>
      <c r="N56">
        <v>11.33</v>
      </c>
      <c r="O56">
        <f>L56/M56</f>
        <v>3.1740552713636916</v>
      </c>
      <c r="P56">
        <f>(O56/34)*LN(O56/34)</f>
        <v>-0.22137639763134609</v>
      </c>
    </row>
    <row r="57" spans="3:16" x14ac:dyDescent="0.25">
      <c r="C57" t="s">
        <v>57</v>
      </c>
      <c r="D57">
        <v>13</v>
      </c>
      <c r="F57">
        <f>(D57/34)*LN(D57/34)</f>
        <v>-0.36759838744147411</v>
      </c>
      <c r="G57" s="14">
        <f>(D57/34)^2</f>
        <v>0.14619377162629757</v>
      </c>
      <c r="H57" s="14"/>
      <c r="K57" t="s">
        <v>57</v>
      </c>
      <c r="L57">
        <v>13</v>
      </c>
      <c r="M57">
        <f>M56</f>
        <v>4.7258156262526096</v>
      </c>
      <c r="N57">
        <v>11.33</v>
      </c>
      <c r="O57">
        <f>L57/M57</f>
        <v>2.7508479018485326</v>
      </c>
      <c r="P57">
        <f t="shared" ref="P57:P58" si="1">(O57/34)*LN(O57/34)</f>
        <v>-0.20343744624564797</v>
      </c>
    </row>
    <row r="58" spans="3:16" x14ac:dyDescent="0.25">
      <c r="C58" t="s">
        <v>59</v>
      </c>
      <c r="D58">
        <v>6</v>
      </c>
      <c r="F58">
        <f>(D58/34)*LN(D58/34)</f>
        <v>-0.30610606859790113</v>
      </c>
      <c r="G58" s="14">
        <f>(D58/34)^2</f>
        <v>3.1141868512110732E-2</v>
      </c>
      <c r="H58" s="14"/>
      <c r="K58" t="s">
        <v>59</v>
      </c>
      <c r="L58">
        <v>6</v>
      </c>
      <c r="M58">
        <f>M57</f>
        <v>4.7258156262526096</v>
      </c>
      <c r="N58">
        <v>11.33</v>
      </c>
      <c r="O58">
        <f>L58/M58</f>
        <v>1.2696221085454766</v>
      </c>
      <c r="P58">
        <f t="shared" si="1"/>
        <v>-0.1227665287890897</v>
      </c>
    </row>
    <row r="59" spans="3:16" x14ac:dyDescent="0.25">
      <c r="D59" t="s">
        <v>179</v>
      </c>
      <c r="F59">
        <f>-1*SUM(F56:F58)</f>
        <v>1.0347237164131773</v>
      </c>
      <c r="G59" s="14">
        <f>SUM(G56:G58)</f>
        <v>0.37197231833910038</v>
      </c>
      <c r="H59" s="14">
        <f>1-G59</f>
        <v>0.62802768166089962</v>
      </c>
      <c r="O59" t="s">
        <v>179</v>
      </c>
      <c r="P59">
        <f>SUM(P56:P58)*(-1)</f>
        <v>0.54758037266608373</v>
      </c>
    </row>
    <row r="60" spans="3:16" x14ac:dyDescent="0.25">
      <c r="D60" t="s">
        <v>197</v>
      </c>
      <c r="E60">
        <f>AVERAGE(D56:D58)</f>
        <v>11.333333333333334</v>
      </c>
      <c r="O60" t="s">
        <v>201</v>
      </c>
      <c r="P60">
        <f>P59/3</f>
        <v>0.18252679088869458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8"/>
  <sheetViews>
    <sheetView topLeftCell="E1" zoomScale="60" zoomScaleNormal="60" workbookViewId="0">
      <selection activeCell="A13" sqref="A13:XFD25"/>
    </sheetView>
  </sheetViews>
  <sheetFormatPr defaultRowHeight="15" x14ac:dyDescent="0.25"/>
  <cols>
    <col min="1" max="1" width="24.7109375" bestFit="1" customWidth="1"/>
    <col min="2" max="2" width="9.140625" style="51"/>
  </cols>
  <sheetData>
    <row r="1" spans="1:38" s="1" customFormat="1" x14ac:dyDescent="0.25">
      <c r="A1" s="2"/>
      <c r="B1" s="13" t="s">
        <v>27</v>
      </c>
      <c r="C1" s="13" t="s">
        <v>28</v>
      </c>
      <c r="D1" s="13" t="s">
        <v>30</v>
      </c>
      <c r="E1" s="13" t="s">
        <v>31</v>
      </c>
      <c r="F1" s="13" t="s">
        <v>32</v>
      </c>
      <c r="G1" s="19" t="s">
        <v>104</v>
      </c>
      <c r="H1" s="19" t="s">
        <v>74</v>
      </c>
      <c r="I1" s="19" t="s">
        <v>77</v>
      </c>
      <c r="J1" s="19" t="s">
        <v>81</v>
      </c>
      <c r="K1" s="19" t="s">
        <v>82</v>
      </c>
      <c r="L1" s="19" t="s">
        <v>83</v>
      </c>
      <c r="M1" s="19" t="s">
        <v>84</v>
      </c>
      <c r="N1" s="19" t="s">
        <v>105</v>
      </c>
      <c r="O1" s="19" t="s">
        <v>87</v>
      </c>
      <c r="P1" s="19" t="s">
        <v>88</v>
      </c>
      <c r="Q1" s="19" t="s">
        <v>89</v>
      </c>
      <c r="R1" s="19" t="s">
        <v>90</v>
      </c>
      <c r="S1" s="19" t="s">
        <v>94</v>
      </c>
      <c r="T1" s="19" t="s">
        <v>99</v>
      </c>
      <c r="U1" s="19" t="s">
        <v>100</v>
      </c>
      <c r="V1" s="19" t="s">
        <v>73</v>
      </c>
      <c r="W1" s="19" t="s">
        <v>106</v>
      </c>
      <c r="X1" s="19" t="s">
        <v>107</v>
      </c>
      <c r="Y1" s="19" t="s">
        <v>111</v>
      </c>
      <c r="Z1" s="21" t="s">
        <v>112</v>
      </c>
      <c r="AA1" s="21" t="s">
        <v>115</v>
      </c>
      <c r="AB1" s="21" t="s">
        <v>116</v>
      </c>
      <c r="AC1" s="21" t="s">
        <v>117</v>
      </c>
      <c r="AD1" s="53" t="s">
        <v>136</v>
      </c>
      <c r="AE1" s="53" t="s">
        <v>137</v>
      </c>
      <c r="AF1" s="53" t="s">
        <v>138</v>
      </c>
      <c r="AG1" s="54" t="s">
        <v>128</v>
      </c>
      <c r="AH1" s="53" t="s">
        <v>176</v>
      </c>
      <c r="AI1" s="36"/>
      <c r="AJ1" s="19" t="s">
        <v>102</v>
      </c>
      <c r="AK1" s="19" t="s">
        <v>103</v>
      </c>
      <c r="AL1" s="13" t="s">
        <v>29</v>
      </c>
    </row>
    <row r="2" spans="1:38" s="1" customFormat="1" x14ac:dyDescent="0.25">
      <c r="A2" s="2" t="s">
        <v>0</v>
      </c>
      <c r="B2" s="27">
        <v>43301</v>
      </c>
      <c r="C2" s="27">
        <v>43301</v>
      </c>
      <c r="D2" s="27">
        <v>43303</v>
      </c>
      <c r="E2" s="27">
        <v>43303</v>
      </c>
      <c r="F2" s="27">
        <v>43303</v>
      </c>
      <c r="G2" s="30">
        <v>43303</v>
      </c>
      <c r="H2" s="30">
        <v>43329</v>
      </c>
      <c r="I2" s="30">
        <v>43329</v>
      </c>
      <c r="J2" s="30">
        <v>43329</v>
      </c>
      <c r="K2" s="30">
        <v>43329</v>
      </c>
      <c r="L2" s="30">
        <v>43331</v>
      </c>
      <c r="M2" s="30">
        <v>43331</v>
      </c>
      <c r="N2" s="30">
        <v>43331</v>
      </c>
      <c r="O2" s="30">
        <v>43331</v>
      </c>
      <c r="P2" s="30">
        <v>43331</v>
      </c>
      <c r="Q2" s="30">
        <v>43331</v>
      </c>
      <c r="R2" s="30">
        <v>43331</v>
      </c>
      <c r="S2" s="30">
        <v>43331</v>
      </c>
      <c r="T2" s="30">
        <v>43332</v>
      </c>
      <c r="U2" s="30">
        <v>43332</v>
      </c>
      <c r="V2" s="30">
        <v>43332</v>
      </c>
      <c r="W2" s="30">
        <v>43332</v>
      </c>
      <c r="X2" s="30">
        <v>43332</v>
      </c>
      <c r="Y2" s="30">
        <v>43332</v>
      </c>
      <c r="Z2" s="30">
        <v>43334</v>
      </c>
      <c r="AA2" s="30">
        <v>43334</v>
      </c>
      <c r="AB2" s="30">
        <v>43334</v>
      </c>
      <c r="AC2" s="30">
        <v>43334</v>
      </c>
      <c r="AD2" s="30">
        <v>43336</v>
      </c>
      <c r="AE2" s="30">
        <v>43336</v>
      </c>
      <c r="AF2" s="30">
        <v>43336</v>
      </c>
      <c r="AG2" s="30">
        <v>43331</v>
      </c>
      <c r="AH2" s="36"/>
      <c r="AI2" s="36"/>
      <c r="AJ2" s="30">
        <v>43303</v>
      </c>
      <c r="AK2" s="30">
        <v>43303</v>
      </c>
      <c r="AL2" s="27">
        <v>43301</v>
      </c>
    </row>
    <row r="3" spans="1:38" s="1" customFormat="1" x14ac:dyDescent="0.25">
      <c r="A3" s="2" t="s">
        <v>183</v>
      </c>
      <c r="B3" s="70" t="s">
        <v>184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36"/>
      <c r="AI3" s="36"/>
      <c r="AJ3" s="69" t="s">
        <v>185</v>
      </c>
      <c r="AK3" s="69"/>
      <c r="AL3" s="69"/>
    </row>
    <row r="4" spans="1:38" s="1" customFormat="1" x14ac:dyDescent="0.25">
      <c r="A4" s="2" t="s">
        <v>1</v>
      </c>
      <c r="B4" s="70">
        <v>-7.5153565999999996</v>
      </c>
      <c r="C4" s="70"/>
      <c r="D4" s="72">
        <v>-7.5438808000000002</v>
      </c>
      <c r="E4" s="72"/>
      <c r="F4" s="72"/>
      <c r="G4" s="38">
        <v>-7.5429944000000004</v>
      </c>
      <c r="H4" s="36">
        <v>-7.5702246999999998</v>
      </c>
      <c r="I4" s="66">
        <v>-7.5761469000000004</v>
      </c>
      <c r="J4" s="66"/>
      <c r="K4" s="36">
        <v>-7.5761469000000004</v>
      </c>
      <c r="L4" s="66">
        <v>-7.5717676000000003</v>
      </c>
      <c r="M4" s="66"/>
      <c r="N4" s="66"/>
      <c r="O4" s="33">
        <v>-7.5721759999999998</v>
      </c>
      <c r="P4" s="66">
        <v>-7.5677808999999998</v>
      </c>
      <c r="Q4" s="66"/>
      <c r="R4" s="40"/>
      <c r="S4" s="35">
        <v>-7.5466449999999998</v>
      </c>
      <c r="T4" s="65">
        <v>-7.5420052999999996</v>
      </c>
      <c r="U4" s="65"/>
      <c r="V4" s="35">
        <v>-7.5600009999999997</v>
      </c>
      <c r="W4" s="68">
        <v>-7.5581787</v>
      </c>
      <c r="X4" s="68"/>
      <c r="Y4" s="68"/>
      <c r="Z4" s="39">
        <v>-7.5497300000000003</v>
      </c>
      <c r="AA4" s="67">
        <v>-7.5801525999999999</v>
      </c>
      <c r="AB4" s="67"/>
      <c r="AC4" s="67"/>
      <c r="AD4" s="67">
        <v>-7.3839010900000002</v>
      </c>
      <c r="AE4" s="67"/>
      <c r="AF4" s="67"/>
      <c r="AG4" s="40">
        <v>-7.4820931000000002</v>
      </c>
      <c r="AH4" s="36"/>
      <c r="AI4" s="36"/>
      <c r="AJ4" s="38">
        <v>-7.5429944000000004</v>
      </c>
      <c r="AK4" s="38"/>
      <c r="AL4" s="41">
        <v>-7.5125035999999996</v>
      </c>
    </row>
    <row r="5" spans="1:38" s="1" customFormat="1" x14ac:dyDescent="0.25">
      <c r="A5" s="2" t="s">
        <v>2</v>
      </c>
      <c r="B5" s="70">
        <v>112.39622060000001</v>
      </c>
      <c r="C5" s="70"/>
      <c r="D5" s="72">
        <v>112.3780426</v>
      </c>
      <c r="E5" s="72"/>
      <c r="F5" s="72"/>
      <c r="G5" s="40">
        <v>112.3744052</v>
      </c>
      <c r="H5" s="40">
        <v>112.3799765</v>
      </c>
      <c r="I5" s="66">
        <v>112.3805311</v>
      </c>
      <c r="J5" s="66"/>
      <c r="K5" s="40">
        <v>112.3805311</v>
      </c>
      <c r="L5" s="66">
        <v>112.4035294</v>
      </c>
      <c r="M5" s="66"/>
      <c r="N5" s="66"/>
      <c r="O5" s="33">
        <v>112.403271</v>
      </c>
      <c r="P5" s="66">
        <v>112.39876510000001</v>
      </c>
      <c r="Q5" s="66"/>
      <c r="R5" s="66"/>
      <c r="S5" s="42">
        <v>112.3725215</v>
      </c>
      <c r="T5" s="65">
        <v>112.3910929</v>
      </c>
      <c r="U5" s="65"/>
      <c r="V5" s="40">
        <v>112.3806096</v>
      </c>
      <c r="W5" s="68">
        <v>112.3863582</v>
      </c>
      <c r="X5" s="68"/>
      <c r="Y5" s="68"/>
      <c r="Z5" s="44">
        <v>112.634703</v>
      </c>
      <c r="AA5" s="65">
        <v>112.61305710000001</v>
      </c>
      <c r="AB5" s="65"/>
      <c r="AC5" s="65"/>
      <c r="AD5" s="65">
        <v>112.46748456</v>
      </c>
      <c r="AE5" s="65"/>
      <c r="AF5" s="65"/>
      <c r="AG5" s="40">
        <v>112.4235637</v>
      </c>
      <c r="AH5" s="36"/>
      <c r="AI5" s="36"/>
      <c r="AJ5" s="40">
        <v>112.3744052</v>
      </c>
      <c r="AK5" s="40">
        <v>112.3744052</v>
      </c>
      <c r="AL5" s="41">
        <v>112.3883886</v>
      </c>
    </row>
    <row r="6" spans="1:38" s="1" customFormat="1" x14ac:dyDescent="0.25">
      <c r="A6" s="2" t="s">
        <v>3</v>
      </c>
      <c r="B6" s="71" t="s">
        <v>122</v>
      </c>
      <c r="C6" s="71"/>
      <c r="D6" s="72" t="s">
        <v>121</v>
      </c>
      <c r="E6" s="72"/>
      <c r="F6" s="72"/>
      <c r="G6" s="36" t="s">
        <v>123</v>
      </c>
      <c r="H6" s="36" t="s">
        <v>124</v>
      </c>
      <c r="I6" s="65" t="s">
        <v>124</v>
      </c>
      <c r="J6" s="65"/>
      <c r="K6" s="36" t="s">
        <v>124</v>
      </c>
      <c r="L6" s="65" t="s">
        <v>125</v>
      </c>
      <c r="M6" s="65"/>
      <c r="N6" s="65"/>
      <c r="O6" s="36" t="s">
        <v>125</v>
      </c>
      <c r="P6" s="65" t="s">
        <v>126</v>
      </c>
      <c r="Q6" s="65"/>
      <c r="R6" s="65"/>
      <c r="S6" s="36" t="s">
        <v>127</v>
      </c>
      <c r="T6" s="65" t="s">
        <v>130</v>
      </c>
      <c r="U6" s="65"/>
      <c r="V6" s="36" t="s">
        <v>131</v>
      </c>
      <c r="W6" s="65" t="s">
        <v>132</v>
      </c>
      <c r="X6" s="65"/>
      <c r="Y6" s="65"/>
      <c r="Z6" s="36" t="s">
        <v>133</v>
      </c>
      <c r="AA6" s="65" t="s">
        <v>134</v>
      </c>
      <c r="AB6" s="65"/>
      <c r="AC6" s="65"/>
      <c r="AD6" s="65" t="s">
        <v>135</v>
      </c>
      <c r="AE6" s="65"/>
      <c r="AF6" s="65"/>
      <c r="AG6" s="36" t="s">
        <v>129</v>
      </c>
      <c r="AH6" s="36"/>
      <c r="AI6" s="36"/>
      <c r="AJ6" s="36" t="s">
        <v>123</v>
      </c>
      <c r="AK6" s="36" t="s">
        <v>123</v>
      </c>
      <c r="AL6" s="13" t="s">
        <v>120</v>
      </c>
    </row>
    <row r="7" spans="1:38" s="1" customFormat="1" x14ac:dyDescent="0.25">
      <c r="A7" s="2" t="s">
        <v>7</v>
      </c>
      <c r="B7" s="13" t="s">
        <v>33</v>
      </c>
      <c r="C7" s="13" t="s">
        <v>33</v>
      </c>
      <c r="D7" s="13" t="s">
        <v>35</v>
      </c>
      <c r="E7" s="13" t="s">
        <v>35</v>
      </c>
      <c r="F7" s="13" t="s">
        <v>35</v>
      </c>
      <c r="G7" s="45" t="s">
        <v>65</v>
      </c>
      <c r="H7" s="45" t="s">
        <v>75</v>
      </c>
      <c r="I7" s="45" t="s">
        <v>78</v>
      </c>
      <c r="J7" s="45" t="s">
        <v>78</v>
      </c>
      <c r="K7" s="45" t="s">
        <v>78</v>
      </c>
      <c r="L7" s="45" t="s">
        <v>85</v>
      </c>
      <c r="M7" s="45" t="s">
        <v>85</v>
      </c>
      <c r="N7" s="45" t="s">
        <v>85</v>
      </c>
      <c r="O7" s="45" t="s">
        <v>85</v>
      </c>
      <c r="P7" s="45" t="s">
        <v>91</v>
      </c>
      <c r="Q7" s="45" t="s">
        <v>91</v>
      </c>
      <c r="R7" s="45" t="s">
        <v>91</v>
      </c>
      <c r="S7" s="45" t="s">
        <v>95</v>
      </c>
      <c r="T7" s="45" t="s">
        <v>101</v>
      </c>
      <c r="U7" s="45" t="s">
        <v>101</v>
      </c>
      <c r="V7" s="45" t="s">
        <v>108</v>
      </c>
      <c r="W7" s="45" t="s">
        <v>75</v>
      </c>
      <c r="X7" s="45" t="s">
        <v>75</v>
      </c>
      <c r="Y7" s="45" t="s">
        <v>75</v>
      </c>
      <c r="Z7" s="45" t="s">
        <v>113</v>
      </c>
      <c r="AA7" s="45" t="s">
        <v>101</v>
      </c>
      <c r="AB7" s="45" t="s">
        <v>108</v>
      </c>
      <c r="AC7" s="45" t="s">
        <v>75</v>
      </c>
      <c r="AD7" s="45" t="s">
        <v>119</v>
      </c>
      <c r="AE7" s="45" t="s">
        <v>119</v>
      </c>
      <c r="AF7" s="45" t="s">
        <v>119</v>
      </c>
      <c r="AG7" s="45" t="s">
        <v>96</v>
      </c>
      <c r="AH7" s="36"/>
      <c r="AI7" s="36"/>
      <c r="AJ7" s="45" t="s">
        <v>65</v>
      </c>
      <c r="AK7" s="45" t="s">
        <v>65</v>
      </c>
      <c r="AL7" s="13" t="s">
        <v>34</v>
      </c>
    </row>
    <row r="8" spans="1:38" s="1" customFormat="1" x14ac:dyDescent="0.25">
      <c r="A8" s="2" t="s">
        <v>8</v>
      </c>
      <c r="B8" s="47">
        <v>0.44</v>
      </c>
      <c r="C8" s="47">
        <v>0.44</v>
      </c>
      <c r="D8" s="47">
        <v>0.41</v>
      </c>
      <c r="E8" s="47">
        <v>0.41</v>
      </c>
      <c r="F8" s="47">
        <v>0.41</v>
      </c>
      <c r="G8" s="48">
        <v>0.41599999999999998</v>
      </c>
      <c r="H8" s="48">
        <v>0.34</v>
      </c>
      <c r="I8" s="48">
        <v>0.4</v>
      </c>
      <c r="J8" s="48">
        <v>0.4</v>
      </c>
      <c r="K8" s="48">
        <v>0.4</v>
      </c>
      <c r="L8" s="48">
        <v>0.35</v>
      </c>
      <c r="M8" s="48">
        <v>0.35</v>
      </c>
      <c r="N8" s="48">
        <v>0.35</v>
      </c>
      <c r="O8" s="48">
        <v>0.35</v>
      </c>
      <c r="P8" s="48">
        <v>0.34</v>
      </c>
      <c r="Q8" s="48">
        <v>0.34</v>
      </c>
      <c r="R8" s="48">
        <v>0.34</v>
      </c>
      <c r="S8" s="48">
        <v>0.42</v>
      </c>
      <c r="T8" s="48">
        <v>0.32</v>
      </c>
      <c r="U8" s="48">
        <v>0.32</v>
      </c>
      <c r="V8" s="48">
        <v>0.26</v>
      </c>
      <c r="W8" s="48">
        <v>0.33</v>
      </c>
      <c r="X8" s="48">
        <v>0.33</v>
      </c>
      <c r="Y8" s="48">
        <v>0.33</v>
      </c>
      <c r="Z8" s="48">
        <v>0.41</v>
      </c>
      <c r="AA8" s="48">
        <v>0.32</v>
      </c>
      <c r="AB8" s="48">
        <v>0.26</v>
      </c>
      <c r="AC8" s="48">
        <v>0.33</v>
      </c>
      <c r="AD8" s="48">
        <v>0.48</v>
      </c>
      <c r="AE8" s="48">
        <v>0.48</v>
      </c>
      <c r="AF8" s="48">
        <v>0.48</v>
      </c>
      <c r="AG8" s="48">
        <v>0.48</v>
      </c>
      <c r="AH8" s="36"/>
      <c r="AI8" s="36"/>
      <c r="AJ8" s="48">
        <v>0.41599999999999998</v>
      </c>
      <c r="AK8" s="48">
        <v>0.41599999999999998</v>
      </c>
      <c r="AL8" s="47">
        <v>0.52</v>
      </c>
    </row>
    <row r="9" spans="1:38" s="1" customFormat="1" x14ac:dyDescent="0.25">
      <c r="A9" s="2" t="s">
        <v>4</v>
      </c>
      <c r="B9" s="13" t="s">
        <v>36</v>
      </c>
      <c r="C9" s="13" t="s">
        <v>36</v>
      </c>
      <c r="D9" s="13" t="s">
        <v>37</v>
      </c>
      <c r="E9" s="13" t="s">
        <v>37</v>
      </c>
      <c r="F9" s="13" t="s">
        <v>37</v>
      </c>
      <c r="G9" s="36" t="s">
        <v>37</v>
      </c>
      <c r="H9" s="36" t="s">
        <v>37</v>
      </c>
      <c r="I9" s="36" t="s">
        <v>79</v>
      </c>
      <c r="J9" s="36" t="s">
        <v>79</v>
      </c>
      <c r="K9" s="36" t="s">
        <v>79</v>
      </c>
      <c r="L9" s="36" t="s">
        <v>37</v>
      </c>
      <c r="M9" s="36" t="s">
        <v>37</v>
      </c>
      <c r="N9" s="36" t="s">
        <v>37</v>
      </c>
      <c r="O9" s="36" t="s">
        <v>92</v>
      </c>
      <c r="P9" s="36" t="s">
        <v>37</v>
      </c>
      <c r="Q9" s="36" t="s">
        <v>37</v>
      </c>
      <c r="R9" s="36" t="s">
        <v>37</v>
      </c>
      <c r="S9" s="36" t="s">
        <v>92</v>
      </c>
      <c r="T9" s="36" t="s">
        <v>37</v>
      </c>
      <c r="U9" s="36" t="s">
        <v>37</v>
      </c>
      <c r="V9" s="36" t="s">
        <v>73</v>
      </c>
      <c r="W9" s="36" t="s">
        <v>37</v>
      </c>
      <c r="X9" s="36" t="s">
        <v>37</v>
      </c>
      <c r="Y9" s="36" t="s">
        <v>37</v>
      </c>
      <c r="Z9" s="36" t="s">
        <v>79</v>
      </c>
      <c r="AA9" s="36" t="s">
        <v>37</v>
      </c>
      <c r="AB9" s="36" t="s">
        <v>37</v>
      </c>
      <c r="AC9" s="36" t="s">
        <v>37</v>
      </c>
      <c r="AD9" s="36" t="s">
        <v>71</v>
      </c>
      <c r="AE9" s="36" t="s">
        <v>71</v>
      </c>
      <c r="AF9" s="36" t="s">
        <v>71</v>
      </c>
      <c r="AG9" s="36" t="s">
        <v>97</v>
      </c>
      <c r="AH9" s="36"/>
      <c r="AI9" s="36"/>
      <c r="AJ9" s="36" t="s">
        <v>37</v>
      </c>
      <c r="AK9" s="36" t="s">
        <v>37</v>
      </c>
      <c r="AL9" s="13" t="s">
        <v>36</v>
      </c>
    </row>
    <row r="10" spans="1:38" s="1" customFormat="1" x14ac:dyDescent="0.25">
      <c r="A10" s="2" t="s">
        <v>5</v>
      </c>
      <c r="B10" s="13" t="s">
        <v>38</v>
      </c>
      <c r="C10" s="13" t="s">
        <v>38</v>
      </c>
      <c r="D10" s="13" t="s">
        <v>38</v>
      </c>
      <c r="E10" s="13" t="s">
        <v>38</v>
      </c>
      <c r="F10" s="13" t="s">
        <v>38</v>
      </c>
      <c r="G10" s="36" t="s">
        <v>66</v>
      </c>
      <c r="H10" s="36" t="s">
        <v>76</v>
      </c>
      <c r="I10" s="36" t="s">
        <v>80</v>
      </c>
      <c r="J10" s="36" t="s">
        <v>80</v>
      </c>
      <c r="K10" s="36" t="s">
        <v>80</v>
      </c>
      <c r="L10" s="36" t="s">
        <v>86</v>
      </c>
      <c r="M10" s="36" t="s">
        <v>86</v>
      </c>
      <c r="N10" s="36" t="s">
        <v>86</v>
      </c>
      <c r="O10" s="36" t="s">
        <v>86</v>
      </c>
      <c r="P10" s="36" t="s">
        <v>76</v>
      </c>
      <c r="Q10" s="36" t="s">
        <v>38</v>
      </c>
      <c r="R10" s="36" t="s">
        <v>76</v>
      </c>
      <c r="S10" s="36" t="s">
        <v>38</v>
      </c>
      <c r="T10" s="36"/>
      <c r="U10" s="36"/>
      <c r="V10" s="36" t="s">
        <v>66</v>
      </c>
      <c r="W10" s="36"/>
      <c r="X10" s="36"/>
      <c r="Y10" s="36"/>
      <c r="Z10" s="36" t="s">
        <v>66</v>
      </c>
      <c r="AA10" s="36" t="s">
        <v>76</v>
      </c>
      <c r="AB10" s="36" t="s">
        <v>76</v>
      </c>
      <c r="AC10" s="36" t="s">
        <v>76</v>
      </c>
      <c r="AD10" s="36"/>
      <c r="AE10" s="36"/>
      <c r="AF10" s="36"/>
      <c r="AG10" s="36"/>
      <c r="AH10" s="36"/>
      <c r="AI10" s="36"/>
      <c r="AJ10" s="36" t="s">
        <v>66</v>
      </c>
      <c r="AK10" s="36" t="s">
        <v>66</v>
      </c>
      <c r="AL10" s="13" t="s">
        <v>39</v>
      </c>
    </row>
    <row r="11" spans="1:38" s="1" customFormat="1" x14ac:dyDescent="0.25">
      <c r="A11" s="2" t="s">
        <v>6</v>
      </c>
      <c r="B11" s="13" t="s">
        <v>40</v>
      </c>
      <c r="C11" s="13" t="s">
        <v>40</v>
      </c>
      <c r="D11" s="13" t="s">
        <v>40</v>
      </c>
      <c r="E11" s="13" t="s">
        <v>40</v>
      </c>
      <c r="F11" s="13" t="s">
        <v>42</v>
      </c>
      <c r="G11" s="36" t="s">
        <v>41</v>
      </c>
      <c r="H11" s="36" t="s">
        <v>41</v>
      </c>
      <c r="I11" s="36" t="s">
        <v>41</v>
      </c>
      <c r="J11" s="36" t="s">
        <v>41</v>
      </c>
      <c r="K11" s="36" t="s">
        <v>41</v>
      </c>
      <c r="L11" s="36" t="s">
        <v>41</v>
      </c>
      <c r="M11" s="36" t="s">
        <v>41</v>
      </c>
      <c r="N11" s="36" t="s">
        <v>41</v>
      </c>
      <c r="O11" s="36" t="s">
        <v>41</v>
      </c>
      <c r="P11" s="36" t="s">
        <v>72</v>
      </c>
      <c r="Q11" s="36" t="s">
        <v>72</v>
      </c>
      <c r="R11" s="36" t="s">
        <v>72</v>
      </c>
      <c r="S11" s="36" t="s">
        <v>41</v>
      </c>
      <c r="T11" s="36" t="s">
        <v>72</v>
      </c>
      <c r="U11" s="36" t="s">
        <v>41</v>
      </c>
      <c r="V11" s="36" t="s">
        <v>41</v>
      </c>
      <c r="W11" s="36" t="s">
        <v>72</v>
      </c>
      <c r="X11" s="36" t="s">
        <v>41</v>
      </c>
      <c r="Y11" s="36" t="s">
        <v>41</v>
      </c>
      <c r="Z11" s="36" t="s">
        <v>41</v>
      </c>
      <c r="AA11" s="36" t="s">
        <v>41</v>
      </c>
      <c r="AB11" s="36" t="s">
        <v>41</v>
      </c>
      <c r="AC11" s="36" t="s">
        <v>72</v>
      </c>
      <c r="AD11" s="36" t="s">
        <v>72</v>
      </c>
      <c r="AE11" s="36" t="s">
        <v>72</v>
      </c>
      <c r="AF11" s="36" t="s">
        <v>72</v>
      </c>
      <c r="AG11" s="36" t="s">
        <v>41</v>
      </c>
      <c r="AH11" s="36"/>
      <c r="AI11" s="36"/>
      <c r="AJ11" s="36" t="s">
        <v>41</v>
      </c>
      <c r="AK11" s="36" t="s">
        <v>41</v>
      </c>
      <c r="AL11" s="13" t="s">
        <v>41</v>
      </c>
    </row>
    <row r="12" spans="1:38" s="1" customFormat="1" x14ac:dyDescent="0.25">
      <c r="A12" s="2" t="s">
        <v>9</v>
      </c>
      <c r="B12" s="13">
        <v>1</v>
      </c>
      <c r="C12" s="13">
        <v>1</v>
      </c>
      <c r="D12" s="13">
        <v>99</v>
      </c>
      <c r="E12" s="13">
        <v>99</v>
      </c>
      <c r="F12" s="13">
        <v>99</v>
      </c>
      <c r="G12" s="36">
        <v>1</v>
      </c>
      <c r="H12" s="36">
        <v>99</v>
      </c>
      <c r="I12" s="36">
        <v>99</v>
      </c>
      <c r="J12" s="36">
        <v>99</v>
      </c>
      <c r="K12" s="36">
        <v>99</v>
      </c>
      <c r="L12" s="36">
        <v>99</v>
      </c>
      <c r="M12" s="36">
        <v>99</v>
      </c>
      <c r="N12" s="36">
        <v>99</v>
      </c>
      <c r="O12" s="36">
        <v>99</v>
      </c>
      <c r="P12" s="36">
        <v>99</v>
      </c>
      <c r="Q12" s="36">
        <v>99</v>
      </c>
      <c r="R12" s="36">
        <v>99</v>
      </c>
      <c r="S12" s="36">
        <v>99</v>
      </c>
      <c r="T12" s="36">
        <v>99</v>
      </c>
      <c r="U12" s="36">
        <v>99</v>
      </c>
      <c r="V12" s="36">
        <v>99</v>
      </c>
      <c r="W12" s="36">
        <v>99</v>
      </c>
      <c r="X12" s="36">
        <v>99</v>
      </c>
      <c r="Y12" s="36">
        <v>99</v>
      </c>
      <c r="Z12" s="36">
        <v>99</v>
      </c>
      <c r="AA12" s="36">
        <v>99</v>
      </c>
      <c r="AB12" s="36">
        <v>99</v>
      </c>
      <c r="AC12" s="36">
        <v>99</v>
      </c>
      <c r="AD12" s="36"/>
      <c r="AE12" s="36"/>
      <c r="AF12" s="36"/>
      <c r="AG12" s="36">
        <v>99</v>
      </c>
      <c r="AH12" s="36"/>
      <c r="AI12" s="36"/>
      <c r="AJ12" s="36">
        <v>99</v>
      </c>
      <c r="AK12" s="36">
        <v>99</v>
      </c>
      <c r="AL12" s="13">
        <v>1</v>
      </c>
    </row>
    <row r="13" spans="1:38" s="1" customFormat="1" x14ac:dyDescent="0.25">
      <c r="A13" s="2" t="s">
        <v>10</v>
      </c>
      <c r="B13" s="13">
        <v>6</v>
      </c>
      <c r="C13" s="13">
        <v>5.5</v>
      </c>
      <c r="D13" s="13">
        <v>6.6</v>
      </c>
      <c r="E13" s="13">
        <v>8.6</v>
      </c>
      <c r="F13" s="13">
        <v>7.2</v>
      </c>
      <c r="G13" s="36">
        <v>3.6</v>
      </c>
      <c r="H13" s="36">
        <v>5.5</v>
      </c>
      <c r="I13" s="36">
        <v>5.7</v>
      </c>
      <c r="J13" s="36">
        <v>5.2</v>
      </c>
      <c r="K13" s="36">
        <v>3.4</v>
      </c>
      <c r="L13" s="36">
        <v>2.7</v>
      </c>
      <c r="M13" s="36">
        <v>5.8</v>
      </c>
      <c r="N13" s="36">
        <v>1.8</v>
      </c>
      <c r="O13" s="36">
        <v>4.3</v>
      </c>
      <c r="P13" s="36">
        <v>2.6</v>
      </c>
      <c r="Q13" s="36">
        <v>4.4000000000000004</v>
      </c>
      <c r="R13" s="36">
        <v>6.6</v>
      </c>
      <c r="S13" s="36">
        <v>3.7</v>
      </c>
      <c r="T13" s="36">
        <v>8.3000000000000007</v>
      </c>
      <c r="U13" s="36">
        <v>6</v>
      </c>
      <c r="V13" s="36">
        <v>5.6</v>
      </c>
      <c r="W13" s="36">
        <v>4</v>
      </c>
      <c r="X13" s="36">
        <v>6</v>
      </c>
      <c r="Y13" s="36">
        <v>3.4</v>
      </c>
      <c r="Z13" s="36">
        <v>4.3</v>
      </c>
      <c r="AA13" s="36">
        <v>9.1</v>
      </c>
      <c r="AB13" s="36">
        <v>11.5</v>
      </c>
      <c r="AC13" s="36">
        <v>10.3</v>
      </c>
      <c r="AD13" s="36">
        <v>4.5999999999999996</v>
      </c>
      <c r="AE13" s="36">
        <v>8.3000000000000007</v>
      </c>
      <c r="AF13" s="36">
        <v>40.200000000000003</v>
      </c>
      <c r="AG13" s="36">
        <v>3.4</v>
      </c>
      <c r="AH13" s="36"/>
      <c r="AI13" s="36"/>
      <c r="AJ13" s="36">
        <v>8.8000000000000007</v>
      </c>
      <c r="AK13" s="36">
        <v>5.3</v>
      </c>
      <c r="AL13" s="13">
        <v>13</v>
      </c>
    </row>
    <row r="14" spans="1:38" s="1" customFormat="1" x14ac:dyDescent="0.25">
      <c r="A14" s="2" t="s">
        <v>16</v>
      </c>
      <c r="B14" s="13"/>
      <c r="C14" s="13">
        <v>73.3</v>
      </c>
      <c r="D14" s="13">
        <v>79.8</v>
      </c>
      <c r="E14" s="49"/>
      <c r="F14" s="13"/>
      <c r="G14" s="36">
        <v>48</v>
      </c>
      <c r="H14" s="36">
        <v>53.5</v>
      </c>
      <c r="I14" s="36">
        <v>59.6</v>
      </c>
      <c r="J14" s="36">
        <v>47</v>
      </c>
      <c r="K14" s="36">
        <v>22.4</v>
      </c>
      <c r="L14" s="36">
        <v>41</v>
      </c>
      <c r="M14" s="36">
        <v>60</v>
      </c>
      <c r="N14" s="36">
        <v>12.8</v>
      </c>
      <c r="O14" s="36">
        <v>59.5</v>
      </c>
      <c r="P14" s="36">
        <v>39</v>
      </c>
      <c r="Q14" s="36">
        <v>52</v>
      </c>
      <c r="R14" s="36">
        <v>35.5</v>
      </c>
      <c r="S14" s="36">
        <v>66</v>
      </c>
      <c r="T14" s="36">
        <v>123.5</v>
      </c>
      <c r="U14" s="36">
        <v>111.8</v>
      </c>
      <c r="V14" s="36">
        <v>69.2</v>
      </c>
      <c r="W14" s="36">
        <v>29.5</v>
      </c>
      <c r="X14" s="36">
        <v>67.599999999999994</v>
      </c>
      <c r="Y14" s="36">
        <v>43</v>
      </c>
      <c r="Z14" s="36">
        <v>42.3</v>
      </c>
      <c r="AA14" s="36">
        <v>3.6</v>
      </c>
      <c r="AB14" s="36">
        <v>5.2</v>
      </c>
      <c r="AC14" s="36">
        <v>4.8</v>
      </c>
      <c r="AD14" s="36">
        <v>54.5</v>
      </c>
      <c r="AE14" s="36">
        <v>78.7</v>
      </c>
      <c r="AF14" s="36">
        <v>40.200000000000003</v>
      </c>
      <c r="AG14" s="36">
        <v>43</v>
      </c>
      <c r="AH14" s="36"/>
      <c r="AI14" s="36"/>
      <c r="AJ14" s="36">
        <v>84</v>
      </c>
      <c r="AK14" s="36">
        <v>56</v>
      </c>
      <c r="AL14" s="13">
        <v>107.5</v>
      </c>
    </row>
    <row r="15" spans="1:38" s="1" customFormat="1" x14ac:dyDescent="0.25">
      <c r="A15" s="2" t="s">
        <v>22</v>
      </c>
      <c r="B15" s="49">
        <v>7</v>
      </c>
      <c r="C15" s="13">
        <v>7</v>
      </c>
      <c r="D15" s="13">
        <v>5</v>
      </c>
      <c r="E15" s="13">
        <v>3</v>
      </c>
      <c r="F15" s="13">
        <v>5</v>
      </c>
      <c r="G15" s="36">
        <v>3</v>
      </c>
      <c r="H15" s="36">
        <v>5</v>
      </c>
      <c r="I15" s="36">
        <v>5</v>
      </c>
      <c r="J15" s="36">
        <v>5</v>
      </c>
      <c r="K15" s="36">
        <v>5</v>
      </c>
      <c r="L15" s="36">
        <v>5</v>
      </c>
      <c r="M15" s="36">
        <v>3</v>
      </c>
      <c r="N15" s="36">
        <v>3</v>
      </c>
      <c r="O15" s="36">
        <v>5</v>
      </c>
      <c r="P15" s="36">
        <v>5</v>
      </c>
      <c r="Q15" s="36">
        <v>5</v>
      </c>
      <c r="R15" s="36">
        <v>3</v>
      </c>
      <c r="S15" s="36">
        <v>5</v>
      </c>
      <c r="T15" s="36">
        <v>7</v>
      </c>
      <c r="U15" s="36">
        <v>3</v>
      </c>
      <c r="V15" s="36">
        <v>5</v>
      </c>
      <c r="W15" s="36">
        <v>3</v>
      </c>
      <c r="X15" s="36">
        <v>5</v>
      </c>
      <c r="Y15" s="36">
        <v>7</v>
      </c>
      <c r="Z15" s="36">
        <v>7</v>
      </c>
      <c r="AA15" s="36">
        <v>7</v>
      </c>
      <c r="AB15" s="36">
        <v>7</v>
      </c>
      <c r="AC15" s="36">
        <v>7</v>
      </c>
      <c r="AD15" s="36">
        <v>7</v>
      </c>
      <c r="AE15" s="36">
        <v>5</v>
      </c>
      <c r="AF15" s="36">
        <v>5</v>
      </c>
      <c r="AG15" s="36">
        <v>7</v>
      </c>
      <c r="AH15" s="36"/>
      <c r="AI15" s="36"/>
      <c r="AJ15" s="36">
        <v>5</v>
      </c>
      <c r="AK15" s="36">
        <v>5</v>
      </c>
      <c r="AL15" s="13">
        <v>5</v>
      </c>
    </row>
    <row r="16" spans="1:38" s="1" customFormat="1" x14ac:dyDescent="0.25">
      <c r="A16" s="2" t="s">
        <v>11</v>
      </c>
      <c r="B16" s="13">
        <v>3</v>
      </c>
      <c r="C16" s="13">
        <v>1</v>
      </c>
      <c r="D16" s="13">
        <v>3</v>
      </c>
      <c r="E16" s="13">
        <v>3</v>
      </c>
      <c r="F16" s="13">
        <v>3</v>
      </c>
      <c r="G16" s="36">
        <v>1</v>
      </c>
      <c r="H16" s="36">
        <v>3</v>
      </c>
      <c r="I16" s="36">
        <v>3</v>
      </c>
      <c r="J16" s="36">
        <v>7</v>
      </c>
      <c r="K16" s="36">
        <v>7</v>
      </c>
      <c r="L16" s="36">
        <v>3</v>
      </c>
      <c r="M16" s="36">
        <v>1</v>
      </c>
      <c r="N16" s="36">
        <v>3</v>
      </c>
      <c r="O16" s="36">
        <v>7</v>
      </c>
      <c r="P16" s="36">
        <v>1</v>
      </c>
      <c r="Q16" s="36">
        <v>3</v>
      </c>
      <c r="R16" s="36">
        <v>1</v>
      </c>
      <c r="S16" s="36">
        <v>3</v>
      </c>
      <c r="T16" s="36">
        <v>7</v>
      </c>
      <c r="U16" s="36">
        <v>1</v>
      </c>
      <c r="V16" s="36">
        <v>3</v>
      </c>
      <c r="W16" s="36">
        <v>7</v>
      </c>
      <c r="X16" s="36">
        <v>7</v>
      </c>
      <c r="Y16" s="36">
        <v>3</v>
      </c>
      <c r="Z16" s="36">
        <v>1</v>
      </c>
      <c r="AA16" s="36">
        <v>1</v>
      </c>
      <c r="AB16" s="36">
        <v>7</v>
      </c>
      <c r="AC16" s="36">
        <v>7</v>
      </c>
      <c r="AD16" s="36">
        <v>1</v>
      </c>
      <c r="AE16" s="36">
        <v>3</v>
      </c>
      <c r="AF16" s="36">
        <v>1</v>
      </c>
      <c r="AG16" s="36">
        <v>3</v>
      </c>
      <c r="AH16" s="36"/>
      <c r="AI16" s="36"/>
      <c r="AJ16" s="36">
        <v>7</v>
      </c>
      <c r="AK16" s="36">
        <v>3</v>
      </c>
      <c r="AL16" s="13">
        <v>7</v>
      </c>
    </row>
    <row r="17" spans="1:38" s="1" customFormat="1" x14ac:dyDescent="0.25">
      <c r="A17" s="2" t="s">
        <v>17</v>
      </c>
      <c r="B17" s="13">
        <v>7</v>
      </c>
      <c r="C17" s="13">
        <v>7</v>
      </c>
      <c r="D17" s="13">
        <v>7</v>
      </c>
      <c r="E17" s="13">
        <v>7</v>
      </c>
      <c r="F17" s="13"/>
      <c r="G17" s="36">
        <v>7</v>
      </c>
      <c r="H17" s="36">
        <v>7</v>
      </c>
      <c r="I17" s="36">
        <v>9</v>
      </c>
      <c r="J17" s="36">
        <v>7</v>
      </c>
      <c r="K17" s="36">
        <v>7</v>
      </c>
      <c r="L17" s="36">
        <v>7</v>
      </c>
      <c r="M17" s="36">
        <v>9</v>
      </c>
      <c r="N17" s="36">
        <v>7</v>
      </c>
      <c r="O17" s="36">
        <v>9</v>
      </c>
      <c r="P17" s="36">
        <v>3</v>
      </c>
      <c r="Q17" s="36">
        <v>9</v>
      </c>
      <c r="R17" s="36">
        <v>7</v>
      </c>
      <c r="S17" s="36">
        <v>9</v>
      </c>
      <c r="T17" s="36">
        <v>7</v>
      </c>
      <c r="U17" s="36">
        <v>7</v>
      </c>
      <c r="V17" s="36">
        <v>3</v>
      </c>
      <c r="W17" s="36">
        <v>7</v>
      </c>
      <c r="X17" s="36">
        <v>7</v>
      </c>
      <c r="Y17" s="36">
        <v>3</v>
      </c>
      <c r="Z17" s="36">
        <v>9</v>
      </c>
      <c r="AA17" s="36">
        <v>7</v>
      </c>
      <c r="AB17" s="36">
        <v>9</v>
      </c>
      <c r="AC17" s="36">
        <v>9</v>
      </c>
      <c r="AD17" s="36">
        <v>7</v>
      </c>
      <c r="AE17" s="36">
        <v>7</v>
      </c>
      <c r="AF17" s="36">
        <v>7</v>
      </c>
      <c r="AG17" s="36">
        <v>3</v>
      </c>
      <c r="AH17" s="36"/>
      <c r="AI17" s="36"/>
      <c r="AJ17" s="36">
        <v>3</v>
      </c>
      <c r="AK17" s="36">
        <v>9</v>
      </c>
      <c r="AL17" s="13">
        <v>9</v>
      </c>
    </row>
    <row r="18" spans="1:38" s="1" customFormat="1" x14ac:dyDescent="0.25">
      <c r="A18" s="2" t="s">
        <v>18</v>
      </c>
      <c r="B18" s="13">
        <v>1</v>
      </c>
      <c r="C18" s="13">
        <v>1</v>
      </c>
      <c r="D18" s="13">
        <v>1</v>
      </c>
      <c r="E18" s="13">
        <v>1</v>
      </c>
      <c r="F18" s="13"/>
      <c r="G18" s="36">
        <v>1</v>
      </c>
      <c r="H18" s="36">
        <v>1</v>
      </c>
      <c r="I18" s="36">
        <v>1</v>
      </c>
      <c r="J18" s="36">
        <v>1</v>
      </c>
      <c r="K18" s="36">
        <v>1</v>
      </c>
      <c r="L18" s="36">
        <v>1</v>
      </c>
      <c r="M18" s="36">
        <v>1</v>
      </c>
      <c r="N18" s="36">
        <v>1</v>
      </c>
      <c r="O18" s="36">
        <v>1</v>
      </c>
      <c r="P18" s="36">
        <v>1</v>
      </c>
      <c r="Q18" s="36">
        <v>1</v>
      </c>
      <c r="R18" s="36">
        <v>1</v>
      </c>
      <c r="S18" s="36">
        <v>1</v>
      </c>
      <c r="T18" s="36">
        <v>1</v>
      </c>
      <c r="U18" s="36">
        <v>1</v>
      </c>
      <c r="V18" s="36">
        <v>1</v>
      </c>
      <c r="W18" s="36">
        <v>1</v>
      </c>
      <c r="X18" s="36">
        <v>1</v>
      </c>
      <c r="Y18" s="36">
        <v>1</v>
      </c>
      <c r="Z18" s="36">
        <v>7</v>
      </c>
      <c r="AA18" s="36">
        <v>1</v>
      </c>
      <c r="AB18" s="36">
        <v>1</v>
      </c>
      <c r="AC18" s="36">
        <v>1</v>
      </c>
      <c r="AD18" s="36">
        <v>1</v>
      </c>
      <c r="AE18" s="36">
        <v>1</v>
      </c>
      <c r="AF18" s="36">
        <v>1</v>
      </c>
      <c r="AG18" s="36">
        <v>1</v>
      </c>
      <c r="AH18" s="36"/>
      <c r="AI18" s="36"/>
      <c r="AJ18" s="36">
        <v>5</v>
      </c>
      <c r="AK18" s="36">
        <v>1</v>
      </c>
      <c r="AL18" s="13">
        <v>5</v>
      </c>
    </row>
    <row r="19" spans="1:38" s="1" customFormat="1" x14ac:dyDescent="0.25">
      <c r="A19" s="2" t="s">
        <v>19</v>
      </c>
      <c r="B19" s="49">
        <v>1</v>
      </c>
      <c r="C19" s="13">
        <v>9</v>
      </c>
      <c r="D19" s="13">
        <v>1</v>
      </c>
      <c r="E19" s="13">
        <v>1</v>
      </c>
      <c r="F19" s="13"/>
      <c r="G19" s="36">
        <v>9</v>
      </c>
      <c r="H19" s="36">
        <v>1</v>
      </c>
      <c r="I19" s="36">
        <v>1</v>
      </c>
      <c r="J19" s="36">
        <v>1</v>
      </c>
      <c r="K19" s="36">
        <v>9</v>
      </c>
      <c r="L19" s="36">
        <v>1</v>
      </c>
      <c r="M19" s="36">
        <v>1</v>
      </c>
      <c r="N19" s="36">
        <v>9</v>
      </c>
      <c r="O19" s="36">
        <v>9</v>
      </c>
      <c r="P19" s="36">
        <v>1</v>
      </c>
      <c r="Q19" s="36">
        <v>1</v>
      </c>
      <c r="R19" s="36">
        <v>1</v>
      </c>
      <c r="S19" s="36">
        <v>1</v>
      </c>
      <c r="T19" s="36">
        <v>9</v>
      </c>
      <c r="U19" s="36">
        <v>9</v>
      </c>
      <c r="V19" s="36">
        <v>9</v>
      </c>
      <c r="W19" s="36">
        <v>1</v>
      </c>
      <c r="X19" s="36">
        <v>9</v>
      </c>
      <c r="Y19" s="36">
        <v>1</v>
      </c>
      <c r="Z19" s="36">
        <v>1</v>
      </c>
      <c r="AA19" s="36">
        <v>1</v>
      </c>
      <c r="AB19" s="36">
        <v>1</v>
      </c>
      <c r="AC19" s="36">
        <v>9</v>
      </c>
      <c r="AD19" s="36">
        <v>1</v>
      </c>
      <c r="AE19" s="36">
        <v>1</v>
      </c>
      <c r="AF19" s="36">
        <v>1</v>
      </c>
      <c r="AG19" s="36">
        <v>1</v>
      </c>
      <c r="AH19" s="36"/>
      <c r="AI19" s="36"/>
      <c r="AJ19" s="36">
        <v>1</v>
      </c>
      <c r="AK19" s="36">
        <v>1</v>
      </c>
      <c r="AL19" s="13">
        <v>1</v>
      </c>
    </row>
    <row r="20" spans="1:38" s="1" customFormat="1" x14ac:dyDescent="0.25">
      <c r="A20" s="2" t="s">
        <v>20</v>
      </c>
      <c r="B20" s="49">
        <v>1</v>
      </c>
      <c r="C20" s="13">
        <v>1</v>
      </c>
      <c r="D20" s="13">
        <v>1</v>
      </c>
      <c r="E20" s="13">
        <v>1</v>
      </c>
      <c r="F20" s="13"/>
      <c r="G20" s="36">
        <v>1</v>
      </c>
      <c r="H20" s="36">
        <v>1</v>
      </c>
      <c r="I20" s="36">
        <v>1</v>
      </c>
      <c r="J20" s="36">
        <v>1</v>
      </c>
      <c r="K20" s="36">
        <v>1</v>
      </c>
      <c r="L20" s="36">
        <v>1</v>
      </c>
      <c r="M20" s="36">
        <v>1</v>
      </c>
      <c r="N20" s="36">
        <v>1</v>
      </c>
      <c r="O20" s="36">
        <v>1</v>
      </c>
      <c r="P20" s="36">
        <v>1</v>
      </c>
      <c r="Q20" s="36">
        <v>1</v>
      </c>
      <c r="R20" s="36">
        <v>1</v>
      </c>
      <c r="S20" s="36">
        <v>1</v>
      </c>
      <c r="T20" s="36">
        <v>1</v>
      </c>
      <c r="U20" s="36">
        <v>1</v>
      </c>
      <c r="V20" s="36">
        <v>1</v>
      </c>
      <c r="W20" s="36">
        <v>1</v>
      </c>
      <c r="X20" s="36">
        <v>1</v>
      </c>
      <c r="Y20" s="36">
        <v>1</v>
      </c>
      <c r="Z20" s="36">
        <v>1</v>
      </c>
      <c r="AA20" s="36">
        <v>1</v>
      </c>
      <c r="AB20" s="36">
        <v>1</v>
      </c>
      <c r="AC20" s="36">
        <v>1</v>
      </c>
      <c r="AD20" s="36">
        <v>1</v>
      </c>
      <c r="AE20" s="36">
        <v>1</v>
      </c>
      <c r="AF20" s="36">
        <v>1</v>
      </c>
      <c r="AG20" s="36">
        <v>1</v>
      </c>
      <c r="AH20" s="36"/>
      <c r="AI20" s="36"/>
      <c r="AJ20" s="36">
        <v>1</v>
      </c>
      <c r="AK20" s="36">
        <v>1</v>
      </c>
      <c r="AL20" s="36">
        <v>1</v>
      </c>
    </row>
    <row r="21" spans="1:38" s="1" customFormat="1" x14ac:dyDescent="0.25">
      <c r="A21" s="2" t="s">
        <v>21</v>
      </c>
      <c r="B21" s="49">
        <v>1</v>
      </c>
      <c r="C21" s="13">
        <v>1</v>
      </c>
      <c r="D21" s="13">
        <v>1</v>
      </c>
      <c r="E21" s="13">
        <v>1</v>
      </c>
      <c r="F21" s="13"/>
      <c r="G21" s="36">
        <v>1</v>
      </c>
      <c r="H21" s="36">
        <v>1</v>
      </c>
      <c r="I21" s="36">
        <v>1</v>
      </c>
      <c r="J21" s="36">
        <v>1</v>
      </c>
      <c r="K21" s="36">
        <v>1</v>
      </c>
      <c r="L21" s="36">
        <v>1</v>
      </c>
      <c r="M21" s="36">
        <v>1</v>
      </c>
      <c r="N21" s="36">
        <v>1</v>
      </c>
      <c r="O21" s="36">
        <v>1</v>
      </c>
      <c r="P21" s="36">
        <v>1</v>
      </c>
      <c r="Q21" s="36">
        <v>1</v>
      </c>
      <c r="R21" s="36">
        <v>1</v>
      </c>
      <c r="S21" s="36">
        <v>1</v>
      </c>
      <c r="T21" s="36">
        <v>1</v>
      </c>
      <c r="U21" s="36">
        <v>1</v>
      </c>
      <c r="V21" s="36">
        <v>1</v>
      </c>
      <c r="W21" s="36">
        <v>1</v>
      </c>
      <c r="X21" s="36">
        <v>1</v>
      </c>
      <c r="Y21" s="36">
        <v>1</v>
      </c>
      <c r="Z21" s="36">
        <v>1</v>
      </c>
      <c r="AA21" s="36">
        <v>1</v>
      </c>
      <c r="AB21" s="36">
        <v>1</v>
      </c>
      <c r="AC21" s="36">
        <v>1</v>
      </c>
      <c r="AD21" s="36">
        <v>1</v>
      </c>
      <c r="AE21" s="36">
        <v>1</v>
      </c>
      <c r="AF21" s="36">
        <v>1</v>
      </c>
      <c r="AG21" s="36">
        <v>1</v>
      </c>
      <c r="AH21" s="36"/>
      <c r="AI21" s="36"/>
      <c r="AJ21" s="36">
        <v>1</v>
      </c>
      <c r="AK21" s="36">
        <v>1</v>
      </c>
      <c r="AL21" s="36">
        <v>1</v>
      </c>
    </row>
    <row r="22" spans="1:38" s="1" customFormat="1" x14ac:dyDescent="0.25">
      <c r="A22" s="2" t="s">
        <v>12</v>
      </c>
      <c r="B22" s="49">
        <v>5</v>
      </c>
      <c r="C22" s="13">
        <v>7</v>
      </c>
      <c r="D22" s="13">
        <v>5</v>
      </c>
      <c r="E22" s="13">
        <v>3</v>
      </c>
      <c r="F22" s="13"/>
      <c r="G22" s="36">
        <v>7</v>
      </c>
      <c r="H22" s="36">
        <v>5</v>
      </c>
      <c r="I22" s="36">
        <v>7</v>
      </c>
      <c r="J22" s="36">
        <v>7</v>
      </c>
      <c r="K22" s="36">
        <v>5</v>
      </c>
      <c r="L22" s="36">
        <v>5</v>
      </c>
      <c r="M22" s="36">
        <v>3</v>
      </c>
      <c r="N22" s="36">
        <v>7</v>
      </c>
      <c r="O22" s="36">
        <v>5</v>
      </c>
      <c r="P22" s="36">
        <v>5</v>
      </c>
      <c r="Q22" s="36">
        <v>5</v>
      </c>
      <c r="R22" s="36">
        <v>7</v>
      </c>
      <c r="S22" s="36">
        <v>3</v>
      </c>
      <c r="T22" s="36">
        <v>7</v>
      </c>
      <c r="U22" s="36">
        <v>7</v>
      </c>
      <c r="V22" s="36">
        <v>7</v>
      </c>
      <c r="W22" s="36">
        <v>5</v>
      </c>
      <c r="X22" s="36">
        <v>7</v>
      </c>
      <c r="Y22" s="36">
        <v>5</v>
      </c>
      <c r="Z22" s="36">
        <v>7</v>
      </c>
      <c r="AA22" s="36">
        <v>3</v>
      </c>
      <c r="AB22" s="36">
        <v>3</v>
      </c>
      <c r="AC22" s="36">
        <v>5</v>
      </c>
      <c r="AD22" s="36">
        <v>7</v>
      </c>
      <c r="AE22" s="36">
        <v>7</v>
      </c>
      <c r="AF22" s="36">
        <v>7</v>
      </c>
      <c r="AG22" s="36">
        <v>5</v>
      </c>
      <c r="AH22" s="36"/>
      <c r="AI22" s="36"/>
      <c r="AJ22" s="36">
        <v>3</v>
      </c>
      <c r="AK22" s="36">
        <v>7</v>
      </c>
      <c r="AL22" s="13">
        <v>5</v>
      </c>
    </row>
    <row r="23" spans="1:38" s="1" customFormat="1" x14ac:dyDescent="0.25">
      <c r="A23" s="2" t="s">
        <v>13</v>
      </c>
      <c r="B23" s="49">
        <v>1</v>
      </c>
      <c r="C23" s="13">
        <v>9</v>
      </c>
      <c r="D23" s="13">
        <v>9</v>
      </c>
      <c r="E23" s="13">
        <v>9</v>
      </c>
      <c r="F23" s="13">
        <v>9</v>
      </c>
      <c r="G23" s="36">
        <v>1</v>
      </c>
      <c r="H23" s="50"/>
      <c r="I23" s="50"/>
      <c r="J23" s="50"/>
      <c r="K23" s="50"/>
      <c r="L23" s="50"/>
      <c r="M23" s="50"/>
      <c r="N23" s="50"/>
      <c r="O23" s="50"/>
      <c r="P23" s="50"/>
      <c r="Q23" s="49">
        <v>9</v>
      </c>
      <c r="R23" s="49">
        <v>1</v>
      </c>
      <c r="S23" s="50"/>
      <c r="T23" s="50"/>
      <c r="U23" s="49">
        <v>9</v>
      </c>
      <c r="V23" s="49">
        <v>3</v>
      </c>
      <c r="W23" s="50"/>
      <c r="X23" s="49">
        <v>1</v>
      </c>
      <c r="Y23" s="49">
        <v>9</v>
      </c>
      <c r="Z23" s="49">
        <v>9</v>
      </c>
      <c r="AA23" s="49"/>
      <c r="AB23" s="49"/>
      <c r="AC23" s="49">
        <v>9</v>
      </c>
      <c r="AD23" s="36">
        <v>1</v>
      </c>
      <c r="AE23" s="36">
        <v>9</v>
      </c>
      <c r="AF23" s="50"/>
      <c r="AG23" s="50"/>
      <c r="AH23" s="36"/>
      <c r="AI23" s="36"/>
      <c r="AJ23" s="50"/>
      <c r="AK23" s="50"/>
      <c r="AL23" s="13">
        <v>9</v>
      </c>
    </row>
    <row r="24" spans="1:38" s="1" customFormat="1" x14ac:dyDescent="0.25">
      <c r="A24" s="2" t="s">
        <v>14</v>
      </c>
      <c r="B24" s="49">
        <v>15</v>
      </c>
      <c r="C24" s="13">
        <v>15.7</v>
      </c>
      <c r="D24" s="13">
        <v>16.5</v>
      </c>
      <c r="E24" s="13">
        <v>16.7</v>
      </c>
      <c r="F24" s="13">
        <v>17</v>
      </c>
      <c r="G24" s="36">
        <v>15.9</v>
      </c>
      <c r="H24" s="50"/>
      <c r="I24" s="50"/>
      <c r="J24" s="50"/>
      <c r="K24" s="50"/>
      <c r="L24" s="50"/>
      <c r="M24" s="50"/>
      <c r="N24" s="50"/>
      <c r="O24" s="50"/>
      <c r="P24" s="50"/>
      <c r="Q24" s="49">
        <v>17.5</v>
      </c>
      <c r="R24" s="49">
        <v>14.7</v>
      </c>
      <c r="S24" s="50"/>
      <c r="T24" s="50"/>
      <c r="U24" s="49">
        <v>15.5</v>
      </c>
      <c r="V24" s="49">
        <v>11.4</v>
      </c>
      <c r="W24" s="50"/>
      <c r="X24" s="49">
        <v>15</v>
      </c>
      <c r="Y24" s="49">
        <v>17.399999999999999</v>
      </c>
      <c r="Z24" s="49">
        <v>18.100000000000001</v>
      </c>
      <c r="AA24" s="49"/>
      <c r="AB24" s="49"/>
      <c r="AC24" s="49">
        <v>17.7</v>
      </c>
      <c r="AD24" s="36">
        <v>12.8</v>
      </c>
      <c r="AE24" s="36">
        <v>15.8</v>
      </c>
      <c r="AF24" s="50"/>
      <c r="AG24" s="50"/>
      <c r="AH24" s="36"/>
      <c r="AI24" s="36"/>
      <c r="AJ24" s="50"/>
      <c r="AK24" s="50"/>
      <c r="AL24" s="13">
        <v>8.5</v>
      </c>
    </row>
    <row r="25" spans="1:38" s="1" customFormat="1" x14ac:dyDescent="0.25">
      <c r="A25" s="2" t="s">
        <v>15</v>
      </c>
      <c r="B25" s="13">
        <v>14.7</v>
      </c>
      <c r="C25" s="13">
        <v>12.6</v>
      </c>
      <c r="D25" s="13">
        <v>14.9</v>
      </c>
      <c r="E25" s="13">
        <v>15.8</v>
      </c>
      <c r="F25" s="13">
        <v>15</v>
      </c>
      <c r="G25" s="36">
        <v>14.3</v>
      </c>
      <c r="H25" s="50"/>
      <c r="I25" s="50"/>
      <c r="J25" s="50"/>
      <c r="K25" s="50"/>
      <c r="L25" s="50"/>
      <c r="M25" s="50"/>
      <c r="N25" s="50"/>
      <c r="O25" s="50"/>
      <c r="P25" s="50"/>
      <c r="Q25" s="49">
        <v>15</v>
      </c>
      <c r="R25" s="49">
        <v>16.600000000000001</v>
      </c>
      <c r="S25" s="50"/>
      <c r="T25" s="50"/>
      <c r="U25" s="49">
        <v>12.4</v>
      </c>
      <c r="V25" s="49">
        <v>12.4</v>
      </c>
      <c r="W25" s="50"/>
      <c r="X25" s="49">
        <v>14.5</v>
      </c>
      <c r="Y25" s="49">
        <v>15.3</v>
      </c>
      <c r="Z25" s="49">
        <v>16.2</v>
      </c>
      <c r="AA25" s="49"/>
      <c r="AB25" s="49"/>
      <c r="AC25" s="49">
        <v>14.2</v>
      </c>
      <c r="AD25" s="36">
        <v>12.5</v>
      </c>
      <c r="AE25" s="36">
        <v>14.7</v>
      </c>
      <c r="AF25" s="50"/>
      <c r="AG25" s="50"/>
      <c r="AH25" s="36"/>
      <c r="AI25" s="36"/>
      <c r="AJ25" s="50"/>
      <c r="AK25" s="50"/>
      <c r="AL25" s="13">
        <v>7</v>
      </c>
    </row>
    <row r="26" spans="1:38" s="1" customFormat="1" x14ac:dyDescent="0.25">
      <c r="A26" s="2" t="s">
        <v>24</v>
      </c>
      <c r="B26" s="13">
        <v>3</v>
      </c>
      <c r="C26" s="13">
        <v>3</v>
      </c>
      <c r="D26" s="13">
        <v>3</v>
      </c>
      <c r="E26" s="13">
        <v>3</v>
      </c>
      <c r="F26" s="13">
        <v>5</v>
      </c>
      <c r="G26" s="36">
        <v>5</v>
      </c>
      <c r="H26" s="50"/>
      <c r="I26" s="50"/>
      <c r="J26" s="50"/>
      <c r="K26" s="50"/>
      <c r="L26" s="50"/>
      <c r="M26" s="50"/>
      <c r="N26" s="50"/>
      <c r="O26" s="50"/>
      <c r="P26" s="50"/>
      <c r="Q26" s="49">
        <v>3</v>
      </c>
      <c r="R26" s="49">
        <v>3</v>
      </c>
      <c r="S26" s="50"/>
      <c r="T26" s="50"/>
      <c r="U26" s="49">
        <v>3</v>
      </c>
      <c r="V26" s="49">
        <v>3</v>
      </c>
      <c r="W26" s="50"/>
      <c r="X26" s="49">
        <v>5</v>
      </c>
      <c r="Y26" s="49">
        <v>5</v>
      </c>
      <c r="Z26" s="49">
        <v>3</v>
      </c>
      <c r="AA26" s="49"/>
      <c r="AB26" s="49"/>
      <c r="AC26" s="49">
        <v>5</v>
      </c>
      <c r="AD26" s="36">
        <v>5</v>
      </c>
      <c r="AE26" s="36">
        <v>3</v>
      </c>
      <c r="AF26" s="50"/>
      <c r="AG26" s="50"/>
      <c r="AH26" s="36"/>
      <c r="AI26" s="36"/>
      <c r="AJ26" s="50"/>
      <c r="AK26" s="50"/>
      <c r="AL26" s="13">
        <v>5</v>
      </c>
    </row>
    <row r="27" spans="1:38" s="1" customFormat="1" x14ac:dyDescent="0.25">
      <c r="A27" s="2" t="s">
        <v>23</v>
      </c>
      <c r="B27" s="13">
        <v>3</v>
      </c>
      <c r="C27" s="13">
        <v>3</v>
      </c>
      <c r="D27" s="13">
        <v>3</v>
      </c>
      <c r="E27" s="13">
        <v>3</v>
      </c>
      <c r="F27" s="13">
        <v>3</v>
      </c>
      <c r="G27" s="36">
        <v>3</v>
      </c>
      <c r="H27" s="50"/>
      <c r="I27" s="50"/>
      <c r="J27" s="50"/>
      <c r="K27" s="50"/>
      <c r="L27" s="50"/>
      <c r="M27" s="50"/>
      <c r="N27" s="50"/>
      <c r="O27" s="50"/>
      <c r="P27" s="50"/>
      <c r="Q27" s="49">
        <v>3</v>
      </c>
      <c r="R27" s="49">
        <v>3</v>
      </c>
      <c r="S27" s="50"/>
      <c r="T27" s="50"/>
      <c r="U27" s="49">
        <v>3</v>
      </c>
      <c r="V27" s="49">
        <v>3</v>
      </c>
      <c r="W27" s="50"/>
      <c r="X27" s="49">
        <v>3</v>
      </c>
      <c r="Y27" s="49">
        <v>3</v>
      </c>
      <c r="Z27" s="49">
        <v>3</v>
      </c>
      <c r="AA27" s="49"/>
      <c r="AB27" s="49"/>
      <c r="AC27" s="49">
        <v>3</v>
      </c>
      <c r="AD27" s="36">
        <v>3</v>
      </c>
      <c r="AE27" s="36">
        <v>3</v>
      </c>
      <c r="AF27" s="50"/>
      <c r="AG27" s="50"/>
      <c r="AH27" s="36"/>
      <c r="AI27" s="36"/>
      <c r="AJ27" s="50"/>
      <c r="AK27" s="50"/>
      <c r="AL27" s="13">
        <v>5</v>
      </c>
    </row>
    <row r="28" spans="1:38" s="1" customFormat="1" x14ac:dyDescent="0.25">
      <c r="A28" s="2" t="s">
        <v>25</v>
      </c>
      <c r="B28" s="13">
        <v>3</v>
      </c>
      <c r="C28" s="13">
        <v>3</v>
      </c>
      <c r="D28" s="13">
        <v>7</v>
      </c>
      <c r="E28" s="13">
        <v>3</v>
      </c>
      <c r="F28" s="13">
        <v>7</v>
      </c>
      <c r="G28" s="36">
        <v>3</v>
      </c>
      <c r="H28" s="50"/>
      <c r="I28" s="50"/>
      <c r="J28" s="50"/>
      <c r="K28" s="50"/>
      <c r="L28" s="50"/>
      <c r="M28" s="50"/>
      <c r="N28" s="50"/>
      <c r="O28" s="50"/>
      <c r="P28" s="50"/>
      <c r="Q28" s="49">
        <v>7</v>
      </c>
      <c r="R28" s="49">
        <v>7</v>
      </c>
      <c r="S28" s="50"/>
      <c r="T28" s="50"/>
      <c r="U28" s="49">
        <v>3</v>
      </c>
      <c r="V28" s="49">
        <v>3</v>
      </c>
      <c r="W28" s="50"/>
      <c r="X28" s="49">
        <v>7</v>
      </c>
      <c r="Y28" s="49">
        <v>3</v>
      </c>
      <c r="Z28" s="49">
        <v>7</v>
      </c>
      <c r="AA28" s="49"/>
      <c r="AB28" s="49"/>
      <c r="AC28" s="49">
        <v>3</v>
      </c>
      <c r="AD28" s="36">
        <v>3</v>
      </c>
      <c r="AE28" s="36">
        <v>3</v>
      </c>
      <c r="AF28" s="50"/>
      <c r="AG28" s="50"/>
      <c r="AH28" s="36"/>
      <c r="AI28" s="36"/>
      <c r="AJ28" s="50"/>
      <c r="AK28" s="50"/>
      <c r="AL28" s="13">
        <v>5</v>
      </c>
    </row>
  </sheetData>
  <mergeCells count="29">
    <mergeCell ref="B3:AG3"/>
    <mergeCell ref="AJ3:AL3"/>
    <mergeCell ref="B4:C4"/>
    <mergeCell ref="D4:F4"/>
    <mergeCell ref="I4:J4"/>
    <mergeCell ref="L4:N4"/>
    <mergeCell ref="P4:Q4"/>
    <mergeCell ref="T4:U4"/>
    <mergeCell ref="W4:Y4"/>
    <mergeCell ref="AA4:AC4"/>
    <mergeCell ref="AD4:AF4"/>
    <mergeCell ref="B5:C5"/>
    <mergeCell ref="D5:F5"/>
    <mergeCell ref="I5:J5"/>
    <mergeCell ref="L5:N5"/>
    <mergeCell ref="P5:R5"/>
    <mergeCell ref="T5:U5"/>
    <mergeCell ref="W5:Y5"/>
    <mergeCell ref="AA5:AC5"/>
    <mergeCell ref="AD5:AF5"/>
    <mergeCell ref="W6:Y6"/>
    <mergeCell ref="AA6:AC6"/>
    <mergeCell ref="AD6:AF6"/>
    <mergeCell ref="T6:U6"/>
    <mergeCell ref="B6:C6"/>
    <mergeCell ref="D6:F6"/>
    <mergeCell ref="I6:J6"/>
    <mergeCell ref="L6:N6"/>
    <mergeCell ref="P6: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39"/>
  <sheetViews>
    <sheetView workbookViewId="0">
      <selection activeCell="H14" sqref="H14"/>
    </sheetView>
  </sheetViews>
  <sheetFormatPr defaultRowHeight="15" x14ac:dyDescent="0.25"/>
  <cols>
    <col min="4" max="4" width="11.85546875" bestFit="1" customWidth="1"/>
    <col min="5" max="5" width="12.5703125" bestFit="1" customWidth="1"/>
    <col min="6" max="6" width="10.140625" style="1" bestFit="1" customWidth="1"/>
  </cols>
  <sheetData>
    <row r="4" spans="3:10" x14ac:dyDescent="0.25">
      <c r="C4" t="s">
        <v>193</v>
      </c>
      <c r="D4" t="s">
        <v>2</v>
      </c>
      <c r="E4" t="s">
        <v>1</v>
      </c>
      <c r="F4" s="1" t="s">
        <v>194</v>
      </c>
      <c r="J4" s="55"/>
    </row>
    <row r="5" spans="3:10" x14ac:dyDescent="0.25">
      <c r="C5" s="16" t="s">
        <v>27</v>
      </c>
      <c r="D5">
        <v>-7.5153590000000001</v>
      </c>
      <c r="E5">
        <v>112.39622300000001</v>
      </c>
      <c r="F5" s="1">
        <v>6</v>
      </c>
    </row>
    <row r="6" spans="3:10" x14ac:dyDescent="0.25">
      <c r="C6" s="13" t="s">
        <v>28</v>
      </c>
      <c r="D6" s="59">
        <v>-7.5152409999999996</v>
      </c>
      <c r="E6">
        <v>112.396174</v>
      </c>
      <c r="F6" s="1">
        <v>6</v>
      </c>
      <c r="J6" t="s">
        <v>188</v>
      </c>
    </row>
    <row r="7" spans="3:10" x14ac:dyDescent="0.25">
      <c r="C7" s="13" t="s">
        <v>30</v>
      </c>
      <c r="D7">
        <v>-7.5436500000000004</v>
      </c>
      <c r="E7">
        <v>112.37777</v>
      </c>
      <c r="F7" s="13">
        <v>30</v>
      </c>
      <c r="J7" t="s">
        <v>189</v>
      </c>
    </row>
    <row r="8" spans="3:10" x14ac:dyDescent="0.25">
      <c r="C8" s="13" t="s">
        <v>31</v>
      </c>
      <c r="D8">
        <v>-7.5433690000000002</v>
      </c>
      <c r="E8">
        <v>112.377854</v>
      </c>
      <c r="F8" s="13">
        <v>30</v>
      </c>
      <c r="J8" t="s">
        <v>190</v>
      </c>
    </row>
    <row r="9" spans="3:10" x14ac:dyDescent="0.25">
      <c r="C9" s="13" t="s">
        <v>32</v>
      </c>
      <c r="D9">
        <v>-7.5430830000000002</v>
      </c>
      <c r="E9">
        <v>112.37794</v>
      </c>
      <c r="F9" s="13">
        <v>30</v>
      </c>
      <c r="J9" t="s">
        <v>191</v>
      </c>
    </row>
    <row r="10" spans="3:10" x14ac:dyDescent="0.25">
      <c r="C10" s="19" t="s">
        <v>104</v>
      </c>
      <c r="D10">
        <v>-7.5427530000000003</v>
      </c>
      <c r="E10">
        <v>112.374741</v>
      </c>
      <c r="F10" s="52">
        <v>35</v>
      </c>
      <c r="J10" t="s">
        <v>192</v>
      </c>
    </row>
    <row r="11" spans="3:10" x14ac:dyDescent="0.25">
      <c r="C11" s="19" t="s">
        <v>74</v>
      </c>
      <c r="D11">
        <v>-7.5706569999999997</v>
      </c>
      <c r="E11">
        <v>112.379182</v>
      </c>
      <c r="F11" s="52">
        <v>3</v>
      </c>
    </row>
    <row r="12" spans="3:10" x14ac:dyDescent="0.25">
      <c r="C12" s="19" t="s">
        <v>77</v>
      </c>
      <c r="D12">
        <v>-7.5757680000000001</v>
      </c>
      <c r="E12">
        <v>112.380836</v>
      </c>
      <c r="F12" s="52">
        <v>13</v>
      </c>
    </row>
    <row r="13" spans="3:10" x14ac:dyDescent="0.25">
      <c r="C13" s="19" t="s">
        <v>81</v>
      </c>
      <c r="D13">
        <v>-7.5761190000000003</v>
      </c>
      <c r="E13">
        <v>112.38079999999999</v>
      </c>
      <c r="F13" s="52">
        <v>13</v>
      </c>
    </row>
    <row r="14" spans="3:10" x14ac:dyDescent="0.25">
      <c r="C14" s="20" t="s">
        <v>82</v>
      </c>
      <c r="D14">
        <v>-7.5756360000000003</v>
      </c>
      <c r="E14">
        <v>112.380545</v>
      </c>
      <c r="F14" s="52">
        <v>13</v>
      </c>
    </row>
    <row r="15" spans="3:10" x14ac:dyDescent="0.25">
      <c r="C15" s="20" t="s">
        <v>83</v>
      </c>
      <c r="D15">
        <v>-7.5716200000000002</v>
      </c>
      <c r="E15">
        <v>112.40374300000001</v>
      </c>
      <c r="F15" s="52">
        <v>27</v>
      </c>
    </row>
    <row r="16" spans="3:10" x14ac:dyDescent="0.25">
      <c r="C16" s="20" t="s">
        <v>84</v>
      </c>
      <c r="D16">
        <v>-7.5713299999999997</v>
      </c>
      <c r="E16">
        <v>112.403802</v>
      </c>
      <c r="F16" s="52">
        <v>27</v>
      </c>
    </row>
    <row r="17" spans="3:6" x14ac:dyDescent="0.25">
      <c r="C17" s="20" t="s">
        <v>105</v>
      </c>
      <c r="D17">
        <v>-7.5710889999999997</v>
      </c>
      <c r="E17">
        <v>112.403868</v>
      </c>
      <c r="F17" s="52">
        <v>27</v>
      </c>
    </row>
    <row r="18" spans="3:6" x14ac:dyDescent="0.25">
      <c r="C18" s="19" t="s">
        <v>87</v>
      </c>
      <c r="D18" s="58">
        <v>-7.5721759999999998</v>
      </c>
      <c r="E18" s="58">
        <v>112.403271</v>
      </c>
      <c r="F18" s="52">
        <v>1</v>
      </c>
    </row>
    <row r="19" spans="3:6" x14ac:dyDescent="0.25">
      <c r="C19" s="19" t="s">
        <v>88</v>
      </c>
      <c r="D19">
        <v>-7.5670310000000001</v>
      </c>
      <c r="E19">
        <v>112.398854</v>
      </c>
      <c r="F19" s="52">
        <v>22</v>
      </c>
    </row>
    <row r="20" spans="3:6" x14ac:dyDescent="0.25">
      <c r="C20" s="20" t="s">
        <v>89</v>
      </c>
      <c r="D20">
        <v>-7.5670869999999999</v>
      </c>
      <c r="E20">
        <v>112.399066</v>
      </c>
      <c r="F20" s="52">
        <v>22</v>
      </c>
    </row>
    <row r="21" spans="3:6" x14ac:dyDescent="0.25">
      <c r="C21" s="20" t="s">
        <v>90</v>
      </c>
      <c r="D21">
        <v>-7.5672389999999998</v>
      </c>
      <c r="E21">
        <v>112.399277</v>
      </c>
      <c r="F21" s="52">
        <v>22</v>
      </c>
    </row>
    <row r="22" spans="3:6" x14ac:dyDescent="0.25">
      <c r="C22" s="20" t="s">
        <v>94</v>
      </c>
      <c r="D22" s="58">
        <v>-7.5466449999999998</v>
      </c>
      <c r="E22" s="56">
        <v>112.3725215</v>
      </c>
      <c r="F22" s="52">
        <v>4</v>
      </c>
    </row>
    <row r="23" spans="3:6" x14ac:dyDescent="0.25">
      <c r="C23" s="19" t="s">
        <v>99</v>
      </c>
      <c r="D23">
        <v>-7.5413560000000004</v>
      </c>
      <c r="E23">
        <v>112.39106099999999</v>
      </c>
      <c r="F23" s="52">
        <v>11</v>
      </c>
    </row>
    <row r="24" spans="3:6" x14ac:dyDescent="0.25">
      <c r="C24" s="19" t="s">
        <v>100</v>
      </c>
      <c r="D24">
        <v>-7.5417680000000002</v>
      </c>
      <c r="E24">
        <v>112.39117</v>
      </c>
      <c r="F24" s="52">
        <v>11</v>
      </c>
    </row>
    <row r="25" spans="3:6" x14ac:dyDescent="0.25">
      <c r="C25" s="20" t="s">
        <v>73</v>
      </c>
      <c r="D25">
        <v>-7.5593659999999998</v>
      </c>
      <c r="E25">
        <v>112.381199</v>
      </c>
      <c r="F25" s="52">
        <v>63</v>
      </c>
    </row>
    <row r="26" spans="3:6" x14ac:dyDescent="0.25">
      <c r="C26" s="20" t="s">
        <v>106</v>
      </c>
      <c r="D26">
        <v>-7.5583099999999996</v>
      </c>
      <c r="E26">
        <v>112.38666000000001</v>
      </c>
      <c r="F26" s="52">
        <v>6</v>
      </c>
    </row>
    <row r="27" spans="3:6" x14ac:dyDescent="0.25">
      <c r="C27" s="20" t="s">
        <v>107</v>
      </c>
      <c r="D27">
        <v>-7.5585129999999996</v>
      </c>
      <c r="E27">
        <v>112.386533</v>
      </c>
      <c r="F27" s="52">
        <v>6</v>
      </c>
    </row>
    <row r="28" spans="3:6" x14ac:dyDescent="0.25">
      <c r="C28" s="19" t="s">
        <v>111</v>
      </c>
      <c r="D28">
        <v>-7.5584249999999997</v>
      </c>
      <c r="E28">
        <v>112.386267</v>
      </c>
      <c r="F28" s="52">
        <v>6</v>
      </c>
    </row>
    <row r="29" spans="3:6" x14ac:dyDescent="0.25">
      <c r="C29" s="21" t="s">
        <v>112</v>
      </c>
      <c r="D29" s="57">
        <v>-7.5497300000000003</v>
      </c>
      <c r="E29" s="56">
        <v>112.634703</v>
      </c>
      <c r="F29" s="52">
        <v>1</v>
      </c>
    </row>
    <row r="30" spans="3:6" x14ac:dyDescent="0.25">
      <c r="C30" s="21" t="s">
        <v>115</v>
      </c>
      <c r="D30">
        <v>-7.579974</v>
      </c>
      <c r="E30">
        <v>112.612723</v>
      </c>
      <c r="F30" s="52">
        <v>43</v>
      </c>
    </row>
    <row r="31" spans="3:6" x14ac:dyDescent="0.25">
      <c r="C31" s="22" t="s">
        <v>116</v>
      </c>
      <c r="D31">
        <v>-7.5797650000000001</v>
      </c>
      <c r="E31">
        <v>112.613105</v>
      </c>
      <c r="F31" s="52">
        <v>43</v>
      </c>
    </row>
    <row r="32" spans="3:6" x14ac:dyDescent="0.25">
      <c r="C32" s="22" t="s">
        <v>117</v>
      </c>
      <c r="D32">
        <v>-7.5801740000000004</v>
      </c>
      <c r="E32">
        <v>112.61291199999999</v>
      </c>
      <c r="F32" s="52">
        <v>43</v>
      </c>
    </row>
    <row r="33" spans="3:6" x14ac:dyDescent="0.25">
      <c r="C33" s="23" t="s">
        <v>136</v>
      </c>
      <c r="D33" s="56">
        <v>-7.3839010900000002</v>
      </c>
      <c r="E33" s="58">
        <v>112.46748460000001</v>
      </c>
      <c r="F33" s="52">
        <v>16</v>
      </c>
    </row>
    <row r="34" spans="3:6" x14ac:dyDescent="0.25">
      <c r="C34" s="23" t="s">
        <v>137</v>
      </c>
      <c r="D34">
        <v>-7.3838020000000002</v>
      </c>
      <c r="E34">
        <v>112.467418</v>
      </c>
      <c r="F34" s="52">
        <v>16</v>
      </c>
    </row>
    <row r="35" spans="3:6" x14ac:dyDescent="0.25">
      <c r="C35" s="23" t="s">
        <v>138</v>
      </c>
      <c r="D35">
        <v>-7.3838920000000003</v>
      </c>
      <c r="E35">
        <v>112.46745</v>
      </c>
      <c r="F35" s="52">
        <v>16</v>
      </c>
    </row>
    <row r="36" spans="3:6" x14ac:dyDescent="0.25">
      <c r="C36" s="24" t="s">
        <v>128</v>
      </c>
      <c r="D36">
        <v>-7.4821920000000004</v>
      </c>
      <c r="E36">
        <v>112.423852</v>
      </c>
      <c r="F36" s="52">
        <v>2</v>
      </c>
    </row>
    <row r="37" spans="3:6" x14ac:dyDescent="0.25">
      <c r="C37" s="19" t="s">
        <v>102</v>
      </c>
      <c r="D37">
        <v>-7.5426149999999996</v>
      </c>
      <c r="E37">
        <v>112.37410800000001</v>
      </c>
      <c r="F37" s="52">
        <v>35</v>
      </c>
    </row>
    <row r="38" spans="3:6" x14ac:dyDescent="0.25">
      <c r="C38" s="19" t="s">
        <v>103</v>
      </c>
      <c r="D38">
        <v>-7.5425089999999999</v>
      </c>
      <c r="E38">
        <v>112.374267</v>
      </c>
      <c r="F38" s="52">
        <v>35</v>
      </c>
    </row>
    <row r="39" spans="3:6" x14ac:dyDescent="0.25">
      <c r="C39" s="13" t="s">
        <v>29</v>
      </c>
      <c r="D39">
        <v>-7.5125419999999998</v>
      </c>
      <c r="E39">
        <v>112.388407</v>
      </c>
      <c r="F39" s="13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51"/>
  <sheetViews>
    <sheetView zoomScale="60" zoomScaleNormal="60" workbookViewId="0">
      <selection activeCell="M30" sqref="M30:M35"/>
    </sheetView>
  </sheetViews>
  <sheetFormatPr defaultRowHeight="15.75" x14ac:dyDescent="0.25"/>
  <cols>
    <col min="2" max="2" width="17.28515625" style="61" bestFit="1" customWidth="1"/>
    <col min="4" max="4" width="18.42578125" style="61" bestFit="1" customWidth="1"/>
    <col min="6" max="6" width="18.42578125" style="61" bestFit="1" customWidth="1"/>
    <col min="8" max="8" width="13" bestFit="1" customWidth="1"/>
    <col min="10" max="10" width="16.140625" style="61" bestFit="1" customWidth="1"/>
    <col min="14" max="14" width="15.5703125" style="61" bestFit="1" customWidth="1"/>
    <col min="18" max="18" width="19" bestFit="1" customWidth="1"/>
    <col min="20" max="20" width="13" bestFit="1" customWidth="1"/>
    <col min="24" max="24" width="13" bestFit="1" customWidth="1"/>
  </cols>
  <sheetData>
    <row r="2" spans="2:25" x14ac:dyDescent="0.25">
      <c r="B2" s="62" t="s">
        <v>10</v>
      </c>
      <c r="D2" s="61" t="s">
        <v>202</v>
      </c>
      <c r="E2" t="s">
        <v>199</v>
      </c>
      <c r="F2" s="62" t="s">
        <v>16</v>
      </c>
      <c r="H2" t="s">
        <v>202</v>
      </c>
      <c r="I2" t="s">
        <v>199</v>
      </c>
      <c r="J2" s="62" t="s">
        <v>20</v>
      </c>
      <c r="L2" t="s">
        <v>202</v>
      </c>
      <c r="M2" t="s">
        <v>199</v>
      </c>
      <c r="N2" s="62" t="s">
        <v>21</v>
      </c>
      <c r="P2" t="s">
        <v>202</v>
      </c>
      <c r="Q2" t="s">
        <v>199</v>
      </c>
      <c r="R2" s="62" t="s">
        <v>14</v>
      </c>
      <c r="T2" t="s">
        <v>202</v>
      </c>
      <c r="U2" t="s">
        <v>199</v>
      </c>
      <c r="V2" s="62" t="s">
        <v>15</v>
      </c>
      <c r="X2" t="s">
        <v>202</v>
      </c>
      <c r="Y2" t="s">
        <v>199</v>
      </c>
    </row>
    <row r="3" spans="2:25" x14ac:dyDescent="0.25">
      <c r="B3" s="63">
        <v>180</v>
      </c>
      <c r="C3" s="1">
        <v>1</v>
      </c>
      <c r="D3" s="61">
        <v>1.6431676725154987</v>
      </c>
      <c r="E3">
        <f>(D3/35)*LN(D3/35)</f>
        <v>-0.14359981134687</v>
      </c>
      <c r="F3" s="63">
        <v>3.6</v>
      </c>
      <c r="G3">
        <v>1</v>
      </c>
      <c r="H3">
        <v>5.5677643628300189</v>
      </c>
      <c r="I3">
        <f>(H3/32)*LN(H3/32)</f>
        <v>-0.30426828315048449</v>
      </c>
      <c r="J3" s="63">
        <v>4.7</v>
      </c>
      <c r="K3">
        <v>2</v>
      </c>
      <c r="L3">
        <v>3.0587468354523599</v>
      </c>
      <c r="M3">
        <f>(L3/34)*LN(L3/34)</f>
        <v>-0.21666320347979773</v>
      </c>
      <c r="N3" s="63">
        <v>3.3</v>
      </c>
      <c r="O3">
        <v>3</v>
      </c>
      <c r="P3">
        <v>3.4701950263820565</v>
      </c>
      <c r="Q3">
        <f>(P3/34)*LN(P3/34)</f>
        <v>-0.23292660699659931</v>
      </c>
      <c r="R3" s="62">
        <v>8.5</v>
      </c>
      <c r="S3">
        <v>1</v>
      </c>
      <c r="T3">
        <f>S3/C33</f>
        <v>2.3484359721209165</v>
      </c>
      <c r="U3">
        <f>(T3/17)*LN(T3/17)</f>
        <v>-0.27344964408238087</v>
      </c>
      <c r="V3" s="62">
        <v>7</v>
      </c>
      <c r="W3">
        <v>1</v>
      </c>
      <c r="X3">
        <f>W3/C33</f>
        <v>2.3484359721209165</v>
      </c>
      <c r="Y3">
        <f>(X3/17)*LN(X3/17)</f>
        <v>-0.27344964408238087</v>
      </c>
    </row>
    <row r="4" spans="2:25" x14ac:dyDescent="0.25">
      <c r="B4" s="63">
        <v>260</v>
      </c>
      <c r="C4" s="1">
        <v>1</v>
      </c>
      <c r="D4" s="61">
        <v>1.6431676725154987</v>
      </c>
      <c r="E4">
        <f t="shared" ref="E4:E29" si="0">(D4/35)*LN(D4/35)</f>
        <v>-0.14359981134687</v>
      </c>
      <c r="F4" s="63">
        <v>4.8</v>
      </c>
      <c r="G4">
        <v>1</v>
      </c>
      <c r="H4">
        <v>5.5677643628300189</v>
      </c>
      <c r="I4">
        <f t="shared" ref="I4:I33" si="1">(H4/32)*LN(H4/32)</f>
        <v>-0.30426828315048449</v>
      </c>
      <c r="J4" s="63">
        <v>6.1</v>
      </c>
      <c r="K4">
        <v>1</v>
      </c>
      <c r="L4">
        <v>1.52937341772618</v>
      </c>
      <c r="M4">
        <f t="shared" ref="M4:M26" si="2">(L4/34)*LN(L4/34)</f>
        <v>-0.1395104509316703</v>
      </c>
      <c r="N4" s="63">
        <v>3.6</v>
      </c>
      <c r="O4">
        <v>3</v>
      </c>
      <c r="P4">
        <v>3.4701950263820565</v>
      </c>
      <c r="Q4">
        <f t="shared" ref="Q4:Q22" si="3">(P4/34)*LN(P4/34)</f>
        <v>-0.23292660699659931</v>
      </c>
      <c r="R4" s="63">
        <v>11.4</v>
      </c>
      <c r="S4">
        <v>1</v>
      </c>
      <c r="T4">
        <f t="shared" ref="T4:T18" si="4">S4/C34</f>
        <v>2.3484359721209165</v>
      </c>
      <c r="U4">
        <f t="shared" ref="U4:U18" si="5">(T4/17)*LN(T4/17)</f>
        <v>-0.27344964408238087</v>
      </c>
      <c r="V4" s="63">
        <v>12.4</v>
      </c>
      <c r="W4">
        <v>2</v>
      </c>
      <c r="X4">
        <f t="shared" ref="X4:X16" si="6">W4/C34</f>
        <v>4.696871944241833</v>
      </c>
      <c r="Y4">
        <f t="shared" ref="Y4:Y16" si="7">(X4/17)*LN(X4/17)</f>
        <v>-0.35539202077638909</v>
      </c>
    </row>
    <row r="5" spans="2:25" x14ac:dyDescent="0.25">
      <c r="B5" s="63">
        <v>270</v>
      </c>
      <c r="C5" s="1">
        <v>1</v>
      </c>
      <c r="D5" s="61">
        <v>1.6431676725154987</v>
      </c>
      <c r="E5">
        <f t="shared" si="0"/>
        <v>-0.14359981134687</v>
      </c>
      <c r="F5" s="63">
        <v>5.2</v>
      </c>
      <c r="G5">
        <v>1</v>
      </c>
      <c r="H5">
        <v>5.5677643628300189</v>
      </c>
      <c r="I5">
        <f t="shared" si="1"/>
        <v>-0.30426828315048449</v>
      </c>
      <c r="J5" s="63">
        <v>6.4</v>
      </c>
      <c r="K5">
        <v>1</v>
      </c>
      <c r="L5">
        <v>1.52937341772618</v>
      </c>
      <c r="M5">
        <f t="shared" si="2"/>
        <v>-0.1395104509316703</v>
      </c>
      <c r="N5" s="63">
        <v>3.7</v>
      </c>
      <c r="O5">
        <v>1</v>
      </c>
      <c r="P5">
        <v>1.1567316754606853</v>
      </c>
      <c r="Q5">
        <f t="shared" si="3"/>
        <v>-0.11501866213669273</v>
      </c>
      <c r="R5" s="63">
        <v>12.8</v>
      </c>
      <c r="S5">
        <v>1</v>
      </c>
      <c r="T5">
        <f t="shared" si="4"/>
        <v>2.3484359721209165</v>
      </c>
      <c r="U5">
        <f t="shared" si="5"/>
        <v>-0.27344964408238087</v>
      </c>
      <c r="V5" s="63">
        <v>12.5</v>
      </c>
      <c r="W5">
        <v>1</v>
      </c>
      <c r="X5">
        <f t="shared" si="6"/>
        <v>2.3484359721209165</v>
      </c>
      <c r="Y5">
        <f t="shared" si="7"/>
        <v>-0.27344964408238087</v>
      </c>
    </row>
    <row r="6" spans="2:25" x14ac:dyDescent="0.25">
      <c r="B6" s="63">
        <v>340</v>
      </c>
      <c r="C6" s="1">
        <v>3</v>
      </c>
      <c r="D6" s="61">
        <v>4.9295030175464953</v>
      </c>
      <c r="E6">
        <f t="shared" si="0"/>
        <v>-0.27606764569480685</v>
      </c>
      <c r="F6" s="63">
        <v>12.8</v>
      </c>
      <c r="G6">
        <v>1</v>
      </c>
      <c r="H6">
        <v>5.5677643628300189</v>
      </c>
      <c r="I6">
        <f t="shared" si="1"/>
        <v>-0.30426828315048449</v>
      </c>
      <c r="J6" s="63">
        <v>7.5</v>
      </c>
      <c r="K6">
        <v>1</v>
      </c>
      <c r="L6">
        <v>1.52937341772618</v>
      </c>
      <c r="M6">
        <f t="shared" si="2"/>
        <v>-0.1395104509316703</v>
      </c>
      <c r="N6" s="63">
        <v>3.8</v>
      </c>
      <c r="O6">
        <v>1</v>
      </c>
      <c r="P6">
        <v>1.1567316754606853</v>
      </c>
      <c r="Q6">
        <f t="shared" si="3"/>
        <v>-0.11501866213669273</v>
      </c>
      <c r="R6" s="63">
        <v>14.7</v>
      </c>
      <c r="S6">
        <v>1</v>
      </c>
      <c r="T6">
        <f t="shared" si="4"/>
        <v>2.3484359721209165</v>
      </c>
      <c r="U6">
        <f t="shared" si="5"/>
        <v>-0.27344964408238087</v>
      </c>
      <c r="V6" s="62">
        <v>12.6</v>
      </c>
      <c r="W6">
        <v>1</v>
      </c>
      <c r="X6">
        <f t="shared" si="6"/>
        <v>2.3484359721209165</v>
      </c>
      <c r="Y6">
        <f t="shared" si="7"/>
        <v>-0.27344964408238087</v>
      </c>
    </row>
    <row r="7" spans="2:25" x14ac:dyDescent="0.25">
      <c r="B7" s="63">
        <v>360</v>
      </c>
      <c r="C7" s="1">
        <v>1</v>
      </c>
      <c r="D7" s="61">
        <v>1.6431676725154987</v>
      </c>
      <c r="E7">
        <f t="shared" si="0"/>
        <v>-0.14359981134687</v>
      </c>
      <c r="F7" s="63">
        <v>22.4</v>
      </c>
      <c r="G7">
        <v>1</v>
      </c>
      <c r="H7">
        <v>5.5677643628300189</v>
      </c>
      <c r="I7">
        <f t="shared" si="1"/>
        <v>-0.30426828315048449</v>
      </c>
      <c r="J7" s="63">
        <v>7.8</v>
      </c>
      <c r="K7">
        <v>1</v>
      </c>
      <c r="L7">
        <v>1.52937341772618</v>
      </c>
      <c r="M7">
        <f t="shared" si="2"/>
        <v>-0.1395104509316703</v>
      </c>
      <c r="N7" s="62">
        <v>3.9</v>
      </c>
      <c r="O7">
        <v>3</v>
      </c>
      <c r="P7">
        <v>3.4701950263820565</v>
      </c>
      <c r="Q7">
        <f t="shared" si="3"/>
        <v>-0.23292660699659931</v>
      </c>
      <c r="R7" s="63">
        <v>15</v>
      </c>
      <c r="S7">
        <v>2</v>
      </c>
      <c r="T7">
        <f t="shared" si="4"/>
        <v>4.696871944241833</v>
      </c>
      <c r="U7">
        <f t="shared" si="5"/>
        <v>-0.35539202077638909</v>
      </c>
      <c r="V7" s="63">
        <v>14.2</v>
      </c>
      <c r="W7">
        <v>1</v>
      </c>
      <c r="X7">
        <f t="shared" si="6"/>
        <v>2.3484359721209165</v>
      </c>
      <c r="Y7">
        <f t="shared" si="7"/>
        <v>-0.27344964408238087</v>
      </c>
    </row>
    <row r="8" spans="2:25" x14ac:dyDescent="0.25">
      <c r="B8" s="63">
        <v>370</v>
      </c>
      <c r="C8" s="1">
        <v>1</v>
      </c>
      <c r="D8" s="61">
        <v>1.6431676725154987</v>
      </c>
      <c r="E8">
        <f t="shared" si="0"/>
        <v>-0.14359981134687</v>
      </c>
      <c r="F8" s="63">
        <v>29.5</v>
      </c>
      <c r="G8">
        <v>1</v>
      </c>
      <c r="H8">
        <v>5.5677643628300189</v>
      </c>
      <c r="I8">
        <f t="shared" si="1"/>
        <v>-0.30426828315048449</v>
      </c>
      <c r="J8" s="61">
        <v>8</v>
      </c>
      <c r="K8">
        <v>1</v>
      </c>
      <c r="L8">
        <v>1.52937341772618</v>
      </c>
      <c r="M8">
        <f t="shared" si="2"/>
        <v>-0.1395104509316703</v>
      </c>
      <c r="N8" s="63">
        <v>4</v>
      </c>
      <c r="O8">
        <v>1</v>
      </c>
      <c r="P8">
        <v>1.1567316754606853</v>
      </c>
      <c r="Q8">
        <f t="shared" si="3"/>
        <v>-0.11501866213669273</v>
      </c>
      <c r="R8" s="63">
        <v>15.5</v>
      </c>
      <c r="S8">
        <v>1</v>
      </c>
      <c r="T8">
        <f t="shared" si="4"/>
        <v>2.3484359721209165</v>
      </c>
      <c r="U8">
        <f t="shared" si="5"/>
        <v>-0.27344964408238087</v>
      </c>
      <c r="V8" s="63">
        <v>14.3</v>
      </c>
      <c r="W8">
        <v>1</v>
      </c>
      <c r="X8">
        <f t="shared" si="6"/>
        <v>2.3484359721209165</v>
      </c>
      <c r="Y8">
        <f t="shared" si="7"/>
        <v>-0.27344964408238087</v>
      </c>
    </row>
    <row r="9" spans="2:25" x14ac:dyDescent="0.25">
      <c r="B9" s="63">
        <v>400</v>
      </c>
      <c r="C9" s="1">
        <v>1</v>
      </c>
      <c r="D9" s="61">
        <v>1.6431676725154987</v>
      </c>
      <c r="E9">
        <f t="shared" si="0"/>
        <v>-0.14359981134687</v>
      </c>
      <c r="F9" s="63">
        <v>35.5</v>
      </c>
      <c r="G9">
        <v>1</v>
      </c>
      <c r="H9">
        <v>5.5677643628300189</v>
      </c>
      <c r="I9">
        <f t="shared" si="1"/>
        <v>-0.30426828315048449</v>
      </c>
      <c r="J9" s="63">
        <v>8.1999999999999993</v>
      </c>
      <c r="K9">
        <v>2</v>
      </c>
      <c r="L9">
        <v>3.0587468354523599</v>
      </c>
      <c r="M9">
        <f t="shared" si="2"/>
        <v>-0.21666320347979773</v>
      </c>
      <c r="N9" s="63">
        <v>4.0999999999999996</v>
      </c>
      <c r="O9">
        <v>2</v>
      </c>
      <c r="P9">
        <v>2.3134633509213707</v>
      </c>
      <c r="Q9">
        <f t="shared" si="3"/>
        <v>-0.182873483125741</v>
      </c>
      <c r="R9" s="62">
        <v>15.7</v>
      </c>
      <c r="S9">
        <v>1</v>
      </c>
      <c r="T9">
        <f t="shared" si="4"/>
        <v>2.3484359721209165</v>
      </c>
      <c r="U9">
        <f t="shared" si="5"/>
        <v>-0.27344964408238087</v>
      </c>
      <c r="V9" s="63">
        <v>14.5</v>
      </c>
      <c r="W9">
        <v>1</v>
      </c>
      <c r="X9">
        <f t="shared" si="6"/>
        <v>2.3484359721209165</v>
      </c>
      <c r="Y9">
        <f t="shared" si="7"/>
        <v>-0.27344964408238087</v>
      </c>
    </row>
    <row r="10" spans="2:25" x14ac:dyDescent="0.25">
      <c r="B10" s="63">
        <v>420</v>
      </c>
      <c r="C10" s="1">
        <v>1</v>
      </c>
      <c r="D10" s="61">
        <v>1.6431676725154987</v>
      </c>
      <c r="E10">
        <f t="shared" si="0"/>
        <v>-0.14359981134687</v>
      </c>
      <c r="F10" s="63">
        <v>39</v>
      </c>
      <c r="G10">
        <v>1</v>
      </c>
      <c r="H10">
        <v>5.5677643628300189</v>
      </c>
      <c r="I10">
        <f t="shared" si="1"/>
        <v>-0.30426828315048449</v>
      </c>
      <c r="J10" s="62">
        <v>8.5</v>
      </c>
      <c r="K10">
        <v>1</v>
      </c>
      <c r="L10">
        <v>1.52937341772618</v>
      </c>
      <c r="M10">
        <f t="shared" si="2"/>
        <v>-0.1395104509316703</v>
      </c>
      <c r="N10" s="63">
        <v>4.3</v>
      </c>
      <c r="O10">
        <v>2</v>
      </c>
      <c r="P10">
        <v>2.3134633509213707</v>
      </c>
      <c r="Q10">
        <f t="shared" si="3"/>
        <v>-0.182873483125741</v>
      </c>
      <c r="R10" s="63">
        <v>15.8</v>
      </c>
      <c r="S10">
        <v>1</v>
      </c>
      <c r="T10">
        <f t="shared" si="4"/>
        <v>2.3484359721209165</v>
      </c>
      <c r="U10">
        <f t="shared" si="5"/>
        <v>-0.27344964408238087</v>
      </c>
      <c r="V10" s="62">
        <v>14.7</v>
      </c>
      <c r="W10">
        <v>2</v>
      </c>
      <c r="X10">
        <f t="shared" si="6"/>
        <v>4.696871944241833</v>
      </c>
      <c r="Y10">
        <f t="shared" si="7"/>
        <v>-0.35539202077638909</v>
      </c>
    </row>
    <row r="11" spans="2:25" x14ac:dyDescent="0.25">
      <c r="B11" s="63">
        <v>430</v>
      </c>
      <c r="C11" s="1">
        <v>2</v>
      </c>
      <c r="D11" s="61">
        <v>3.2863353450309973</v>
      </c>
      <c r="E11">
        <f t="shared" si="0"/>
        <v>-0.22211636329994769</v>
      </c>
      <c r="F11" s="63">
        <v>40.200000000000003</v>
      </c>
      <c r="G11">
        <v>1</v>
      </c>
      <c r="H11">
        <v>5.5677643628300189</v>
      </c>
      <c r="I11">
        <f t="shared" si="1"/>
        <v>-0.30426828315048449</v>
      </c>
      <c r="J11" s="63">
        <v>8.6999999999999993</v>
      </c>
      <c r="K11">
        <v>1</v>
      </c>
      <c r="L11">
        <v>1.52937341772618</v>
      </c>
      <c r="M11">
        <f t="shared" si="2"/>
        <v>-0.1395104509316703</v>
      </c>
      <c r="N11" s="63">
        <v>4.4000000000000004</v>
      </c>
      <c r="O11">
        <v>1</v>
      </c>
      <c r="P11">
        <v>1.1567316754606853</v>
      </c>
      <c r="Q11">
        <f t="shared" si="3"/>
        <v>-0.11501866213669273</v>
      </c>
      <c r="R11" s="63">
        <v>15.9</v>
      </c>
      <c r="S11">
        <v>1</v>
      </c>
      <c r="T11">
        <f t="shared" si="4"/>
        <v>2.3484359721209165</v>
      </c>
      <c r="U11">
        <f t="shared" si="5"/>
        <v>-0.27344964408238087</v>
      </c>
      <c r="V11" s="62">
        <v>14.9</v>
      </c>
      <c r="W11">
        <v>1</v>
      </c>
      <c r="X11">
        <f t="shared" si="6"/>
        <v>2.3484359721209165</v>
      </c>
      <c r="Y11">
        <f t="shared" si="7"/>
        <v>-0.27344964408238087</v>
      </c>
    </row>
    <row r="12" spans="2:25" x14ac:dyDescent="0.25">
      <c r="B12" s="63">
        <v>440.00000000000006</v>
      </c>
      <c r="C12" s="1">
        <v>1</v>
      </c>
      <c r="D12" s="61">
        <v>1.6431676725154987</v>
      </c>
      <c r="E12">
        <f t="shared" si="0"/>
        <v>-0.14359981134687</v>
      </c>
      <c r="F12" s="63">
        <v>41</v>
      </c>
      <c r="G12">
        <v>1</v>
      </c>
      <c r="H12">
        <v>5.5677643628300189</v>
      </c>
      <c r="I12">
        <f t="shared" si="1"/>
        <v>-0.30426828315048449</v>
      </c>
      <c r="J12" s="63">
        <v>8.9</v>
      </c>
      <c r="K12">
        <v>3</v>
      </c>
      <c r="L12">
        <v>4.5881202531785403</v>
      </c>
      <c r="M12">
        <f t="shared" si="2"/>
        <v>-0.27027943244121738</v>
      </c>
      <c r="N12" s="63">
        <v>4.5</v>
      </c>
      <c r="O12">
        <v>3</v>
      </c>
      <c r="P12">
        <v>3.4701950263820565</v>
      </c>
      <c r="Q12">
        <f t="shared" si="3"/>
        <v>-0.23292660699659931</v>
      </c>
      <c r="R12" s="62">
        <v>16.5</v>
      </c>
      <c r="S12">
        <v>1</v>
      </c>
      <c r="T12">
        <f t="shared" si="4"/>
        <v>2.3484359721209165</v>
      </c>
      <c r="U12">
        <f t="shared" si="5"/>
        <v>-0.27344964408238087</v>
      </c>
      <c r="V12" s="63">
        <v>15</v>
      </c>
      <c r="W12">
        <v>2</v>
      </c>
      <c r="X12">
        <f t="shared" si="6"/>
        <v>4.696871944241833</v>
      </c>
      <c r="Y12">
        <f t="shared" si="7"/>
        <v>-0.35539202077638909</v>
      </c>
    </row>
    <row r="13" spans="2:25" x14ac:dyDescent="0.25">
      <c r="B13" s="63">
        <v>459.99999999999994</v>
      </c>
      <c r="C13" s="1">
        <v>1</v>
      </c>
      <c r="D13" s="61">
        <v>1.6431676725154987</v>
      </c>
      <c r="E13">
        <f t="shared" si="0"/>
        <v>-0.14359981134687</v>
      </c>
      <c r="F13" s="63">
        <v>42.3</v>
      </c>
      <c r="G13">
        <v>1</v>
      </c>
      <c r="H13">
        <v>5.5677643628300189</v>
      </c>
      <c r="I13">
        <f t="shared" si="1"/>
        <v>-0.30426828315048449</v>
      </c>
      <c r="J13" s="62">
        <v>9.1</v>
      </c>
      <c r="K13">
        <v>3</v>
      </c>
      <c r="L13">
        <v>4.5881202531785403</v>
      </c>
      <c r="M13">
        <f t="shared" si="2"/>
        <v>-0.27027943244121738</v>
      </c>
      <c r="N13" s="63">
        <v>4.5999999999999996</v>
      </c>
      <c r="O13">
        <v>1</v>
      </c>
      <c r="P13">
        <v>1.1567316754606853</v>
      </c>
      <c r="Q13">
        <f t="shared" si="3"/>
        <v>-0.11501866213669273</v>
      </c>
      <c r="R13" s="62">
        <v>16.7</v>
      </c>
      <c r="S13">
        <v>1</v>
      </c>
      <c r="T13">
        <f t="shared" si="4"/>
        <v>2.3484359721209165</v>
      </c>
      <c r="U13">
        <f t="shared" si="5"/>
        <v>-0.27344964408238087</v>
      </c>
      <c r="V13" s="63">
        <v>15.3</v>
      </c>
      <c r="W13">
        <v>1</v>
      </c>
      <c r="X13">
        <f t="shared" si="6"/>
        <v>2.3484359721209165</v>
      </c>
      <c r="Y13">
        <f t="shared" si="7"/>
        <v>-0.27344964408238087</v>
      </c>
    </row>
    <row r="14" spans="2:25" x14ac:dyDescent="0.25">
      <c r="B14" s="63">
        <v>520</v>
      </c>
      <c r="C14" s="1">
        <v>1</v>
      </c>
      <c r="D14" s="61">
        <v>1.6431676725154987</v>
      </c>
      <c r="E14">
        <f t="shared" si="0"/>
        <v>-0.14359981134687</v>
      </c>
      <c r="F14" s="63">
        <v>43</v>
      </c>
      <c r="G14">
        <v>2</v>
      </c>
      <c r="H14">
        <v>11.135528725660038</v>
      </c>
      <c r="I14">
        <f t="shared" si="1"/>
        <v>-0.36733155566860848</v>
      </c>
      <c r="J14" s="61">
        <v>9.1999999999999993</v>
      </c>
      <c r="K14">
        <v>1</v>
      </c>
      <c r="L14">
        <v>1.52937341772618</v>
      </c>
      <c r="M14">
        <f t="shared" si="2"/>
        <v>-0.1395104509316703</v>
      </c>
      <c r="N14" s="62">
        <v>4.7</v>
      </c>
      <c r="O14">
        <v>1</v>
      </c>
      <c r="P14">
        <v>1.1567316754606853</v>
      </c>
      <c r="Q14">
        <f t="shared" si="3"/>
        <v>-0.11501866213669273</v>
      </c>
      <c r="R14" s="62">
        <v>17</v>
      </c>
      <c r="S14">
        <v>1</v>
      </c>
      <c r="T14">
        <f t="shared" si="4"/>
        <v>2.3484359721209165</v>
      </c>
      <c r="U14">
        <f t="shared" si="5"/>
        <v>-0.27344964408238087</v>
      </c>
      <c r="V14" s="62">
        <v>15.8</v>
      </c>
      <c r="W14">
        <v>1</v>
      </c>
      <c r="X14">
        <f t="shared" si="6"/>
        <v>2.3484359721209165</v>
      </c>
      <c r="Y14">
        <f t="shared" si="7"/>
        <v>-0.27344964408238087</v>
      </c>
    </row>
    <row r="15" spans="2:25" x14ac:dyDescent="0.25">
      <c r="B15" s="61">
        <v>530</v>
      </c>
      <c r="C15" s="1">
        <v>1</v>
      </c>
      <c r="D15" s="61">
        <v>1.6431676725154987</v>
      </c>
      <c r="E15">
        <f t="shared" si="0"/>
        <v>-0.14359981134687</v>
      </c>
      <c r="F15" s="63">
        <v>47</v>
      </c>
      <c r="G15">
        <v>1</v>
      </c>
      <c r="H15">
        <v>5.5677643628300189</v>
      </c>
      <c r="I15">
        <f t="shared" si="1"/>
        <v>-0.30426828315048449</v>
      </c>
      <c r="J15" s="63">
        <v>9.6999999999999993</v>
      </c>
      <c r="K15">
        <v>1</v>
      </c>
      <c r="L15">
        <v>1.52937341772618</v>
      </c>
      <c r="M15">
        <f t="shared" si="2"/>
        <v>-0.1395104509316703</v>
      </c>
      <c r="N15" s="63">
        <v>4.8</v>
      </c>
      <c r="O15">
        <v>3</v>
      </c>
      <c r="P15">
        <v>3.4701950263820565</v>
      </c>
      <c r="Q15">
        <f t="shared" si="3"/>
        <v>-0.23292660699659931</v>
      </c>
      <c r="R15" s="63">
        <v>17.399999999999999</v>
      </c>
      <c r="S15">
        <v>1</v>
      </c>
      <c r="T15">
        <f t="shared" si="4"/>
        <v>2.3484359721209165</v>
      </c>
      <c r="U15">
        <f t="shared" si="5"/>
        <v>-0.27344964408238087</v>
      </c>
      <c r="V15" s="63">
        <v>16.2</v>
      </c>
      <c r="W15">
        <v>1</v>
      </c>
      <c r="X15">
        <f t="shared" si="6"/>
        <v>2.3484359721209165</v>
      </c>
      <c r="Y15">
        <f t="shared" si="7"/>
        <v>-0.27344964408238087</v>
      </c>
    </row>
    <row r="16" spans="2:25" x14ac:dyDescent="0.25">
      <c r="B16" s="62">
        <v>550</v>
      </c>
      <c r="C16" s="1">
        <v>2</v>
      </c>
      <c r="D16" s="61">
        <v>3.2863353450309973</v>
      </c>
      <c r="E16">
        <f t="shared" si="0"/>
        <v>-0.22211636329994769</v>
      </c>
      <c r="F16" s="63">
        <v>48</v>
      </c>
      <c r="G16">
        <v>1</v>
      </c>
      <c r="H16">
        <v>5.5677643628300189</v>
      </c>
      <c r="I16">
        <f t="shared" si="1"/>
        <v>-0.30426828315048449</v>
      </c>
      <c r="J16" s="63">
        <v>9.8000000000000007</v>
      </c>
      <c r="K16">
        <v>1</v>
      </c>
      <c r="L16">
        <v>1.52937341772618</v>
      </c>
      <c r="M16">
        <f t="shared" si="2"/>
        <v>-0.1395104509316703</v>
      </c>
      <c r="N16" s="63">
        <v>5</v>
      </c>
      <c r="O16">
        <v>2</v>
      </c>
      <c r="P16">
        <v>2.3134633509213707</v>
      </c>
      <c r="Q16">
        <f t="shared" si="3"/>
        <v>-0.182873483125741</v>
      </c>
      <c r="R16" s="63">
        <v>17.5</v>
      </c>
      <c r="S16">
        <v>1</v>
      </c>
      <c r="T16">
        <f t="shared" si="4"/>
        <v>2.3484359721209165</v>
      </c>
      <c r="U16">
        <f t="shared" si="5"/>
        <v>-0.27344964408238087</v>
      </c>
      <c r="V16" s="63">
        <v>16.600000000000001</v>
      </c>
      <c r="W16">
        <v>1</v>
      </c>
      <c r="X16">
        <f t="shared" si="6"/>
        <v>2.3484359721209165</v>
      </c>
      <c r="Y16">
        <f t="shared" si="7"/>
        <v>-0.27344964408238087</v>
      </c>
    </row>
    <row r="17" spans="2:25" x14ac:dyDescent="0.25">
      <c r="B17" s="63">
        <v>560</v>
      </c>
      <c r="C17" s="1">
        <v>1</v>
      </c>
      <c r="D17" s="61">
        <v>1.6431676725154987</v>
      </c>
      <c r="E17">
        <f t="shared" si="0"/>
        <v>-0.14359981134687</v>
      </c>
      <c r="F17" s="63">
        <v>52</v>
      </c>
      <c r="G17">
        <v>1</v>
      </c>
      <c r="H17">
        <v>5.5677643628300189</v>
      </c>
      <c r="I17">
        <f t="shared" si="1"/>
        <v>-0.30426828315048449</v>
      </c>
      <c r="J17" s="63">
        <v>10</v>
      </c>
      <c r="K17">
        <v>1</v>
      </c>
      <c r="L17">
        <v>1.52937341772618</v>
      </c>
      <c r="M17">
        <f t="shared" si="2"/>
        <v>-0.1395104509316703</v>
      </c>
      <c r="N17" s="63">
        <v>5.2</v>
      </c>
      <c r="O17">
        <v>2</v>
      </c>
      <c r="P17">
        <v>2.3134633509213707</v>
      </c>
      <c r="Q17">
        <f t="shared" si="3"/>
        <v>-0.182873483125741</v>
      </c>
      <c r="R17" s="63">
        <v>17.7</v>
      </c>
      <c r="S17">
        <v>1</v>
      </c>
      <c r="T17">
        <f t="shared" si="4"/>
        <v>2.3484359721209165</v>
      </c>
      <c r="U17">
        <f t="shared" si="5"/>
        <v>-0.27344964408238087</v>
      </c>
      <c r="V17" s="63"/>
      <c r="Y17" s="64">
        <f>SUM(Y3:Y16)*(-1)</f>
        <v>4.0741221472353573</v>
      </c>
    </row>
    <row r="18" spans="2:25" x14ac:dyDescent="0.25">
      <c r="B18" s="63">
        <v>570</v>
      </c>
      <c r="C18" s="1">
        <v>1</v>
      </c>
      <c r="D18" s="61">
        <v>1.6431676725154987</v>
      </c>
      <c r="E18">
        <f t="shared" si="0"/>
        <v>-0.14359981134687</v>
      </c>
      <c r="F18" s="63">
        <v>53.5</v>
      </c>
      <c r="G18">
        <v>1</v>
      </c>
      <c r="H18">
        <v>5.5677643628300189</v>
      </c>
      <c r="I18">
        <f t="shared" si="1"/>
        <v>-0.30426828315048449</v>
      </c>
      <c r="J18" s="63">
        <v>10.3</v>
      </c>
      <c r="K18">
        <v>2</v>
      </c>
      <c r="L18">
        <v>3.0587468354523599</v>
      </c>
      <c r="M18">
        <f t="shared" si="2"/>
        <v>-0.21666320347979773</v>
      </c>
      <c r="N18" s="63">
        <v>5.3</v>
      </c>
      <c r="O18">
        <v>1</v>
      </c>
      <c r="P18">
        <v>1.1567316754606853</v>
      </c>
      <c r="Q18">
        <f t="shared" si="3"/>
        <v>-0.11501866213669273</v>
      </c>
      <c r="R18" s="63">
        <v>18.100000000000001</v>
      </c>
      <c r="S18">
        <v>1</v>
      </c>
      <c r="T18">
        <f t="shared" si="4"/>
        <v>2.3484359721209165</v>
      </c>
      <c r="U18">
        <f t="shared" si="5"/>
        <v>-0.27344964408238087</v>
      </c>
      <c r="V18" s="63"/>
    </row>
    <row r="19" spans="2:25" x14ac:dyDescent="0.25">
      <c r="B19" s="63">
        <v>580</v>
      </c>
      <c r="C19" s="1">
        <v>1</v>
      </c>
      <c r="D19" s="61">
        <v>1.6431676725154987</v>
      </c>
      <c r="E19">
        <f t="shared" si="0"/>
        <v>-0.14359981134687</v>
      </c>
      <c r="F19" s="63">
        <v>54.5</v>
      </c>
      <c r="G19">
        <v>1</v>
      </c>
      <c r="H19">
        <v>5.5677643628300189</v>
      </c>
      <c r="I19">
        <f t="shared" si="1"/>
        <v>-0.30426828315048449</v>
      </c>
      <c r="J19" s="63">
        <v>10.7</v>
      </c>
      <c r="K19">
        <v>1</v>
      </c>
      <c r="L19">
        <v>1.52937341772618</v>
      </c>
      <c r="M19">
        <f t="shared" si="2"/>
        <v>-0.1395104509316703</v>
      </c>
      <c r="N19" s="63">
        <v>5.4</v>
      </c>
      <c r="O19">
        <v>1</v>
      </c>
      <c r="P19">
        <v>1.1567316754606853</v>
      </c>
      <c r="Q19">
        <f t="shared" si="3"/>
        <v>-0.11501866213669273</v>
      </c>
      <c r="R19" s="63"/>
      <c r="U19" s="64">
        <f>SUM(U3:U18)*(-1)</f>
        <v>4.457136682012103</v>
      </c>
      <c r="V19" s="63"/>
    </row>
    <row r="20" spans="2:25" x14ac:dyDescent="0.25">
      <c r="B20" s="62">
        <v>600</v>
      </c>
      <c r="C20" s="1">
        <v>3</v>
      </c>
      <c r="D20" s="61">
        <v>4.9295030175464953</v>
      </c>
      <c r="E20">
        <f t="shared" si="0"/>
        <v>-0.27606764569480685</v>
      </c>
      <c r="F20" s="61">
        <v>56</v>
      </c>
      <c r="G20">
        <v>1</v>
      </c>
      <c r="H20">
        <v>5.5677643628300189</v>
      </c>
      <c r="I20">
        <f t="shared" si="1"/>
        <v>-0.30426828315048449</v>
      </c>
      <c r="J20" s="63">
        <v>11.2</v>
      </c>
      <c r="K20">
        <v>2</v>
      </c>
      <c r="L20">
        <v>3.0587468354523599</v>
      </c>
      <c r="M20">
        <f t="shared" si="2"/>
        <v>-0.21666320347979773</v>
      </c>
      <c r="N20" s="63">
        <v>5.5</v>
      </c>
      <c r="O20">
        <v>1</v>
      </c>
      <c r="P20">
        <v>1.1567316754606853</v>
      </c>
      <c r="Q20">
        <f t="shared" si="3"/>
        <v>-0.11501866213669273</v>
      </c>
      <c r="R20" s="63"/>
      <c r="V20" s="63"/>
    </row>
    <row r="21" spans="2:25" x14ac:dyDescent="0.25">
      <c r="B21" s="62">
        <v>660</v>
      </c>
      <c r="C21" s="1">
        <v>2</v>
      </c>
      <c r="D21" s="61">
        <v>3.2863353450309973</v>
      </c>
      <c r="E21">
        <f t="shared" si="0"/>
        <v>-0.22211636329994769</v>
      </c>
      <c r="F21" s="63">
        <v>59.5</v>
      </c>
      <c r="G21">
        <v>1</v>
      </c>
      <c r="H21">
        <v>5.5677643628300189</v>
      </c>
      <c r="I21">
        <f t="shared" si="1"/>
        <v>-0.30426828315048449</v>
      </c>
      <c r="J21" s="63">
        <v>11.3</v>
      </c>
      <c r="K21">
        <v>1</v>
      </c>
      <c r="L21">
        <v>1.52937341772618</v>
      </c>
      <c r="M21">
        <f t="shared" si="2"/>
        <v>-0.1395104509316703</v>
      </c>
      <c r="N21" s="63">
        <v>5.7</v>
      </c>
      <c r="O21">
        <v>1</v>
      </c>
      <c r="P21">
        <v>1.1567316754606853</v>
      </c>
      <c r="Q21">
        <f t="shared" si="3"/>
        <v>-0.11501866213669273</v>
      </c>
      <c r="R21" s="63"/>
      <c r="V21" s="63"/>
    </row>
    <row r="22" spans="2:25" x14ac:dyDescent="0.25">
      <c r="B22" s="62">
        <v>720</v>
      </c>
      <c r="C22" s="61">
        <v>1</v>
      </c>
      <c r="D22" s="61">
        <v>1.6431676725154987</v>
      </c>
      <c r="E22">
        <f t="shared" si="0"/>
        <v>-0.14359981134687</v>
      </c>
      <c r="F22" s="63">
        <v>59.6</v>
      </c>
      <c r="G22">
        <v>1</v>
      </c>
      <c r="H22">
        <v>5.5677643628300189</v>
      </c>
      <c r="I22">
        <f t="shared" si="1"/>
        <v>-0.30426828315048449</v>
      </c>
      <c r="J22" s="63">
        <v>11.4</v>
      </c>
      <c r="K22">
        <v>1</v>
      </c>
      <c r="L22">
        <v>1.52937341772618</v>
      </c>
      <c r="M22">
        <f t="shared" si="2"/>
        <v>-0.1395104509316703</v>
      </c>
      <c r="N22" s="63">
        <v>7.3</v>
      </c>
      <c r="O22">
        <v>1</v>
      </c>
      <c r="P22">
        <v>1.1567316754606853</v>
      </c>
      <c r="Q22">
        <f t="shared" si="3"/>
        <v>-0.11501866213669273</v>
      </c>
      <c r="R22" s="63"/>
      <c r="V22" s="63"/>
    </row>
    <row r="23" spans="2:25" x14ac:dyDescent="0.25">
      <c r="B23" s="63">
        <v>830.00000000000011</v>
      </c>
      <c r="C23" s="1">
        <v>2</v>
      </c>
      <c r="D23" s="61">
        <v>3.2863353450309973</v>
      </c>
      <c r="E23">
        <f t="shared" si="0"/>
        <v>-0.22211636329994769</v>
      </c>
      <c r="F23" s="63">
        <v>60</v>
      </c>
      <c r="G23">
        <v>1</v>
      </c>
      <c r="H23">
        <v>5.5677643628300189</v>
      </c>
      <c r="I23">
        <f t="shared" si="1"/>
        <v>-0.30426828315048449</v>
      </c>
      <c r="J23" s="62">
        <v>11.5</v>
      </c>
      <c r="K23">
        <v>2</v>
      </c>
      <c r="L23">
        <v>3.0587468354523599</v>
      </c>
      <c r="M23">
        <f t="shared" si="2"/>
        <v>-0.21666320347979773</v>
      </c>
      <c r="N23" s="62"/>
      <c r="Q23" s="64">
        <f>SUM(Q3:Q22)*(-1)</f>
        <v>3.16133225098958</v>
      </c>
      <c r="R23" s="63"/>
      <c r="V23" s="63"/>
    </row>
    <row r="24" spans="2:25" x14ac:dyDescent="0.25">
      <c r="B24" s="62">
        <v>860</v>
      </c>
      <c r="C24" s="1">
        <v>1</v>
      </c>
      <c r="D24" s="61">
        <v>1.6431676725154987</v>
      </c>
      <c r="E24">
        <f t="shared" si="0"/>
        <v>-0.14359981134687</v>
      </c>
      <c r="F24" s="63">
        <v>66</v>
      </c>
      <c r="G24">
        <v>1</v>
      </c>
      <c r="H24">
        <v>5.5677643628300189</v>
      </c>
      <c r="I24">
        <f t="shared" si="1"/>
        <v>-0.30426828315048449</v>
      </c>
      <c r="J24" s="63">
        <v>13.2</v>
      </c>
      <c r="K24">
        <v>1</v>
      </c>
      <c r="L24">
        <v>1.52937341772618</v>
      </c>
      <c r="M24">
        <f t="shared" si="2"/>
        <v>-0.1395104509316703</v>
      </c>
      <c r="R24" s="63"/>
      <c r="V24" s="63"/>
    </row>
    <row r="25" spans="2:25" x14ac:dyDescent="0.25">
      <c r="B25" s="61">
        <v>880</v>
      </c>
      <c r="C25" s="1">
        <v>1</v>
      </c>
      <c r="D25" s="61">
        <v>1.6431676725154987</v>
      </c>
      <c r="E25">
        <f t="shared" si="0"/>
        <v>-0.14359981134687</v>
      </c>
      <c r="F25" s="63">
        <v>67.599999999999994</v>
      </c>
      <c r="G25">
        <v>1</v>
      </c>
      <c r="H25">
        <v>5.5677643628300189</v>
      </c>
      <c r="I25">
        <f t="shared" si="1"/>
        <v>-0.30426828315048449</v>
      </c>
      <c r="J25" s="63">
        <v>13.7</v>
      </c>
      <c r="K25">
        <v>2</v>
      </c>
      <c r="L25">
        <v>3.0587468354523599</v>
      </c>
      <c r="M25">
        <f t="shared" si="2"/>
        <v>-0.21666320347979773</v>
      </c>
      <c r="R25" s="63"/>
      <c r="V25" s="63"/>
    </row>
    <row r="26" spans="2:25" x14ac:dyDescent="0.25">
      <c r="B26" s="63">
        <v>910</v>
      </c>
      <c r="C26" s="1">
        <v>1</v>
      </c>
      <c r="D26" s="61">
        <v>1.6431676725154987</v>
      </c>
      <c r="E26">
        <f t="shared" si="0"/>
        <v>-0.14359981134687</v>
      </c>
      <c r="F26" s="63">
        <v>69.2</v>
      </c>
      <c r="G26">
        <v>1</v>
      </c>
      <c r="H26">
        <v>5.5677643628300189</v>
      </c>
      <c r="I26">
        <f t="shared" si="1"/>
        <v>-0.30426828315048449</v>
      </c>
      <c r="J26" s="63">
        <v>16.8</v>
      </c>
      <c r="K26">
        <v>1</v>
      </c>
      <c r="L26">
        <v>1.52937341772618</v>
      </c>
      <c r="M26">
        <f t="shared" si="2"/>
        <v>-0.1395104509316703</v>
      </c>
      <c r="R26" s="63"/>
      <c r="V26" s="63"/>
    </row>
    <row r="27" spans="2:25" x14ac:dyDescent="0.25">
      <c r="B27" s="63">
        <v>1030</v>
      </c>
      <c r="C27" s="1">
        <v>1</v>
      </c>
      <c r="D27" s="61">
        <v>1.6431676725154987</v>
      </c>
      <c r="E27">
        <f t="shared" si="0"/>
        <v>-0.14359981134687</v>
      </c>
      <c r="F27" s="62">
        <v>73.3</v>
      </c>
      <c r="G27">
        <v>1</v>
      </c>
      <c r="H27">
        <v>5.5677643628300189</v>
      </c>
      <c r="I27">
        <f t="shared" si="1"/>
        <v>-0.30426828315048449</v>
      </c>
      <c r="J27" s="62"/>
      <c r="M27" s="64">
        <f>SUM(M3:M26)*(-1)</f>
        <v>4.0727053006679466</v>
      </c>
      <c r="R27" s="63"/>
      <c r="V27" s="63"/>
    </row>
    <row r="28" spans="2:25" x14ac:dyDescent="0.25">
      <c r="B28" s="63">
        <v>1150</v>
      </c>
      <c r="C28" s="1">
        <v>1</v>
      </c>
      <c r="D28" s="61">
        <v>1.6431676725154987</v>
      </c>
      <c r="E28">
        <f t="shared" si="0"/>
        <v>-0.14359981134687</v>
      </c>
      <c r="F28" s="63">
        <v>78.7</v>
      </c>
      <c r="G28">
        <v>1</v>
      </c>
      <c r="H28">
        <v>5.5677643628300189</v>
      </c>
      <c r="I28">
        <f t="shared" si="1"/>
        <v>-0.30426828315048449</v>
      </c>
      <c r="R28" s="63"/>
      <c r="V28" s="63"/>
    </row>
    <row r="29" spans="2:25" x14ac:dyDescent="0.25">
      <c r="B29" s="62">
        <v>1300</v>
      </c>
      <c r="C29" s="1">
        <v>1</v>
      </c>
      <c r="D29" s="61">
        <v>1.6431676725154987</v>
      </c>
      <c r="E29">
        <f t="shared" si="0"/>
        <v>-0.14359981134687</v>
      </c>
      <c r="F29" s="62">
        <v>79.8</v>
      </c>
      <c r="G29">
        <v>1</v>
      </c>
      <c r="H29">
        <v>5.5677643628300189</v>
      </c>
      <c r="I29">
        <f t="shared" si="1"/>
        <v>-0.30426828315048449</v>
      </c>
      <c r="R29" s="63"/>
      <c r="V29" s="63"/>
    </row>
    <row r="30" spans="2:25" x14ac:dyDescent="0.25">
      <c r="E30" s="64">
        <f>SUM(E3:E29)*(-1)</f>
        <v>4.4561967828736737</v>
      </c>
      <c r="F30" s="61">
        <v>84</v>
      </c>
      <c r="G30">
        <v>1</v>
      </c>
      <c r="H30">
        <v>5.5677643628300189</v>
      </c>
      <c r="I30">
        <f t="shared" si="1"/>
        <v>-0.30426828315048449</v>
      </c>
      <c r="M30">
        <v>4.4561967828736737</v>
      </c>
      <c r="R30" s="63"/>
      <c r="V30" s="63"/>
    </row>
    <row r="31" spans="2:25" x14ac:dyDescent="0.25">
      <c r="F31" s="62">
        <v>107.5</v>
      </c>
      <c r="G31">
        <v>1</v>
      </c>
      <c r="H31">
        <v>5.5677643628300189</v>
      </c>
      <c r="I31">
        <f t="shared" si="1"/>
        <v>-0.30426828315048449</v>
      </c>
      <c r="M31">
        <v>9.4953800501831473</v>
      </c>
      <c r="R31" s="63"/>
      <c r="V31" s="63"/>
    </row>
    <row r="32" spans="2:25" x14ac:dyDescent="0.25">
      <c r="B32" s="61" t="s">
        <v>195</v>
      </c>
      <c r="C32">
        <f>STDEV(W3:W16)</f>
        <v>0.42581531362632014</v>
      </c>
      <c r="F32" s="63">
        <v>111.8</v>
      </c>
      <c r="G32">
        <v>1</v>
      </c>
      <c r="H32">
        <v>5.5677643628300189</v>
      </c>
      <c r="I32">
        <f t="shared" si="1"/>
        <v>-0.30426828315048449</v>
      </c>
      <c r="M32">
        <v>4.0727053006679466</v>
      </c>
      <c r="R32" s="63"/>
      <c r="V32" s="63"/>
    </row>
    <row r="33" spans="2:22" x14ac:dyDescent="0.25">
      <c r="B33" s="61" t="s">
        <v>195</v>
      </c>
      <c r="C33">
        <v>0.42581531362632014</v>
      </c>
      <c r="F33" s="63">
        <v>123.5</v>
      </c>
      <c r="G33">
        <v>1</v>
      </c>
      <c r="H33">
        <v>5.5677643628300189</v>
      </c>
      <c r="I33">
        <f t="shared" si="1"/>
        <v>-0.30426828315048449</v>
      </c>
      <c r="M33">
        <v>3.16133225098958</v>
      </c>
      <c r="R33" s="63"/>
      <c r="V33" s="63"/>
    </row>
    <row r="34" spans="2:22" x14ac:dyDescent="0.25">
      <c r="C34">
        <v>0.42581531362632014</v>
      </c>
      <c r="F34" s="62"/>
      <c r="I34" s="64">
        <f>SUM(I3:I33)*(-1)</f>
        <v>9.4953800501831473</v>
      </c>
      <c r="M34">
        <v>4.457136682012103</v>
      </c>
      <c r="R34" s="63"/>
      <c r="V34" s="63"/>
    </row>
    <row r="35" spans="2:22" x14ac:dyDescent="0.25">
      <c r="C35">
        <v>0.42581531362632014</v>
      </c>
      <c r="F35" s="62"/>
      <c r="M35">
        <v>4.0741221472353573</v>
      </c>
      <c r="R35" s="63"/>
    </row>
    <row r="36" spans="2:22" x14ac:dyDescent="0.25">
      <c r="C36">
        <v>0.42581531362632014</v>
      </c>
      <c r="F36" s="63"/>
      <c r="R36" s="63"/>
    </row>
    <row r="37" spans="2:22" x14ac:dyDescent="0.25">
      <c r="C37">
        <v>0.42581531362632014</v>
      </c>
    </row>
    <row r="38" spans="2:22" x14ac:dyDescent="0.25">
      <c r="C38">
        <v>0.42581531362632014</v>
      </c>
    </row>
    <row r="39" spans="2:22" x14ac:dyDescent="0.25">
      <c r="C39">
        <v>0.42581531362632014</v>
      </c>
    </row>
    <row r="40" spans="2:22" x14ac:dyDescent="0.25">
      <c r="C40">
        <v>0.42581531362632014</v>
      </c>
    </row>
    <row r="41" spans="2:22" x14ac:dyDescent="0.25">
      <c r="C41">
        <v>0.42581531362632014</v>
      </c>
    </row>
    <row r="42" spans="2:22" x14ac:dyDescent="0.25">
      <c r="C42">
        <v>0.42581531362632014</v>
      </c>
    </row>
    <row r="43" spans="2:22" x14ac:dyDescent="0.25">
      <c r="C43">
        <v>0.42581531362632014</v>
      </c>
    </row>
    <row r="44" spans="2:22" x14ac:dyDescent="0.25">
      <c r="C44">
        <v>0.42581531362632014</v>
      </c>
    </row>
    <row r="45" spans="2:22" x14ac:dyDescent="0.25">
      <c r="C45">
        <v>0.42581531362632014</v>
      </c>
    </row>
    <row r="46" spans="2:22" x14ac:dyDescent="0.25">
      <c r="C46">
        <v>0.42581531362632014</v>
      </c>
    </row>
    <row r="47" spans="2:22" x14ac:dyDescent="0.25">
      <c r="C47">
        <v>0.42581531362632014</v>
      </c>
    </row>
    <row r="48" spans="2:22" x14ac:dyDescent="0.25">
      <c r="C48">
        <v>0.42581531362632014</v>
      </c>
    </row>
    <row r="49" spans="3:3" x14ac:dyDescent="0.25">
      <c r="C49">
        <v>0.42581531362632014</v>
      </c>
    </row>
    <row r="50" spans="3:3" x14ac:dyDescent="0.25">
      <c r="C50">
        <v>0.42581531362632014</v>
      </c>
    </row>
    <row r="51" spans="3:3" x14ac:dyDescent="0.25">
      <c r="C51">
        <v>0.42581531362632014</v>
      </c>
    </row>
  </sheetData>
  <sortState ref="C3:C37">
    <sortCondition ref="C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2018-05-14T06:06:39Z</cp:lastPrinted>
  <dcterms:created xsi:type="dcterms:W3CDTF">2018-05-11T07:49:41Z</dcterms:created>
  <dcterms:modified xsi:type="dcterms:W3CDTF">2019-07-11T01:05:08Z</dcterms:modified>
</cp:coreProperties>
</file>