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g Data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1" l="1"/>
  <c r="N79" i="1"/>
  <c r="N78" i="1"/>
  <c r="N77" i="1"/>
  <c r="N76" i="1"/>
  <c r="N75" i="1"/>
  <c r="N74" i="1"/>
  <c r="N73" i="1"/>
  <c r="N72" i="1"/>
  <c r="N71" i="1"/>
  <c r="N103" i="1"/>
  <c r="N102" i="1"/>
  <c r="N101" i="1"/>
  <c r="N100" i="1"/>
  <c r="N99" i="1"/>
  <c r="N98" i="1"/>
  <c r="N97" i="1"/>
  <c r="N96" i="1"/>
  <c r="N95" i="1"/>
  <c r="N94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C46" i="1" l="1"/>
  <c r="C45" i="1"/>
  <c r="C44" i="1"/>
  <c r="C42" i="1"/>
  <c r="C40" i="1"/>
  <c r="C39" i="1"/>
  <c r="C38" i="1"/>
  <c r="C34" i="1"/>
  <c r="C33" i="1"/>
  <c r="C32" i="1"/>
  <c r="C31" i="1"/>
  <c r="C30" i="1"/>
  <c r="N29" i="1"/>
  <c r="C29" i="1"/>
  <c r="N28" i="1"/>
  <c r="C28" i="1"/>
  <c r="N27" i="1"/>
  <c r="C27" i="1"/>
  <c r="N26" i="1"/>
  <c r="C26" i="1"/>
  <c r="N25" i="1"/>
  <c r="C25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<sst xmlns="http://schemas.openxmlformats.org/spreadsheetml/2006/main" count="143" uniqueCount="51">
  <si>
    <t>Nama Bank</t>
  </si>
  <si>
    <t>Tahun</t>
  </si>
  <si>
    <t>CAR</t>
  </si>
  <si>
    <t>NPF Gross</t>
  </si>
  <si>
    <t>NPF Nett</t>
  </si>
  <si>
    <t>ROA</t>
  </si>
  <si>
    <t>ROE</t>
  </si>
  <si>
    <t>BOPO</t>
  </si>
  <si>
    <t>FDR</t>
  </si>
  <si>
    <t>GWM</t>
  </si>
  <si>
    <t>Penerimaan Dana ZISWAF</t>
  </si>
  <si>
    <t>Piutang Murabahah</t>
  </si>
  <si>
    <t>Simpanan Giro Wadiah</t>
  </si>
  <si>
    <t>Pendapatan Murabahah</t>
  </si>
  <si>
    <t>Pendapatan Mudharabah</t>
  </si>
  <si>
    <t>Pendapatan Musyarakah</t>
  </si>
  <si>
    <t>Bonus Wadiah</t>
  </si>
  <si>
    <t>Laba/Rugi Operasional</t>
  </si>
  <si>
    <t>Laba/Rugi Non-Operasional</t>
  </si>
  <si>
    <t>Laba/Rugi Bersih</t>
  </si>
  <si>
    <t>Beban Promosi</t>
  </si>
  <si>
    <t>Bank Muamalat Indonesia</t>
  </si>
  <si>
    <t>2018.Q1</t>
  </si>
  <si>
    <t>2018.Q2</t>
  </si>
  <si>
    <t>2018.Q3</t>
  </si>
  <si>
    <t>2018.Q4</t>
  </si>
  <si>
    <t>2019.Q1</t>
  </si>
  <si>
    <t>2019.Q2</t>
  </si>
  <si>
    <t>2019.Q3</t>
  </si>
  <si>
    <t>2019.Q4</t>
  </si>
  <si>
    <t>2020.Q1</t>
  </si>
  <si>
    <t>2020.Q2</t>
  </si>
  <si>
    <t>2020.Q3</t>
  </si>
  <si>
    <t>2020.Q4</t>
  </si>
  <si>
    <t>2021.Q1</t>
  </si>
  <si>
    <t>2021.Q2</t>
  </si>
  <si>
    <t>2021.Q3</t>
  </si>
  <si>
    <t>2021.Q4</t>
  </si>
  <si>
    <t>2022.Q1</t>
  </si>
  <si>
    <t>2022.Q2</t>
  </si>
  <si>
    <t>2022.Q3</t>
  </si>
  <si>
    <t>2022.Q4</t>
  </si>
  <si>
    <t>2023.Q1</t>
  </si>
  <si>
    <t>2023.Q2</t>
  </si>
  <si>
    <t>2023.Q3</t>
  </si>
  <si>
    <t>Bank Syariah Indonesia</t>
  </si>
  <si>
    <t>Bank Victoria Syariah</t>
  </si>
  <si>
    <t>Total Aset</t>
  </si>
  <si>
    <t>Firm Size</t>
  </si>
  <si>
    <t>Bank Mega Syariah</t>
  </si>
  <si>
    <t>Bank Panin Dubai Syariah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</si>
</sst>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onstantia"/>
      <family val="1"/>
    </font>
    <font>
      <sz val="10"/>
      <color theme="1"/>
      <name val="Constantia"/>
      <family val="1"/>
    </font>
    <font>
      <sz val="10"/>
      <name val="Constantia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tabSelected="1" zoomScale="70" zoomScaleNormal="70" workbookViewId="0">
      <pane ySplit="1" topLeftCell="A2" activePane="bottomLeft" state="frozen"/>
      <selection pane="bottomLeft" activeCell="E116" sqref="E2:I116"/>
    </sheetView>
  </sheetViews>
  <sheetFormatPr defaultRowHeight="13.8" x14ac:dyDescent="0.3"/>
  <cols>
    <col min="1" max="1" width="11.6640625" style="20" customWidth="1"/>
    <col min="2" max="2" width="8.88671875" style="20"/>
    <col min="3" max="3" width="12.88671875" style="20" customWidth="1"/>
    <col min="4" max="4" width="11.21875" style="22" bestFit="1" customWidth="1"/>
    <col min="5" max="13" width="9" style="20" bestFit="1" customWidth="1"/>
    <col min="14" max="22" width="12.109375" style="20" customWidth="1"/>
    <col min="23" max="23" width="9" style="20" bestFit="1" customWidth="1"/>
    <col min="24" max="16384" width="8.88671875" style="20"/>
  </cols>
  <sheetData>
    <row r="1" spans="1:23" ht="41.4" x14ac:dyDescent="0.3">
      <c r="A1" s="1" t="s">
        <v>0</v>
      </c>
      <c r="B1" s="1" t="s">
        <v>1</v>
      </c>
      <c r="C1" s="1" t="s">
        <v>10</v>
      </c>
      <c r="D1" s="1" t="s">
        <v>47</v>
      </c>
      <c r="E1" s="1" t="s">
        <v>48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3">
      <c r="A2" s="2" t="s">
        <v>21</v>
      </c>
      <c r="B2" s="3" t="s">
        <v>22</v>
      </c>
      <c r="C2" s="4">
        <v>2500</v>
      </c>
      <c r="D2" s="5">
        <v>57283526</v>
      </c>
      <c r="E2" s="6">
        <f t="shared" ref="E2:E42" si="0">LN(D2)</f>
        <v>17.863523635984663</v>
      </c>
      <c r="F2" s="7">
        <v>10.16</v>
      </c>
      <c r="G2" s="6">
        <v>4.76</v>
      </c>
      <c r="H2" s="7">
        <v>3.45</v>
      </c>
      <c r="I2" s="7">
        <v>0.15</v>
      </c>
      <c r="J2" s="7">
        <v>1.5</v>
      </c>
      <c r="K2" s="7">
        <v>98.03</v>
      </c>
      <c r="L2" s="7">
        <v>88.41</v>
      </c>
      <c r="M2" s="7">
        <v>5.0999999999999996</v>
      </c>
      <c r="N2" s="4">
        <f>27546982-7330543</f>
        <v>20216439</v>
      </c>
      <c r="O2" s="4">
        <v>3996813</v>
      </c>
      <c r="P2" s="4">
        <v>383452</v>
      </c>
      <c r="Q2" s="4">
        <v>32067</v>
      </c>
      <c r="R2" s="8">
        <v>350702</v>
      </c>
      <c r="S2" s="4">
        <v>4655</v>
      </c>
      <c r="T2" s="4">
        <v>20690</v>
      </c>
      <c r="U2" s="4">
        <v>1452</v>
      </c>
      <c r="V2" s="4">
        <v>16606</v>
      </c>
      <c r="W2" s="4">
        <v>22057</v>
      </c>
    </row>
    <row r="3" spans="1:23" x14ac:dyDescent="0.3">
      <c r="A3" s="2"/>
      <c r="B3" s="3" t="s">
        <v>23</v>
      </c>
      <c r="C3" s="4">
        <v>5043</v>
      </c>
      <c r="D3" s="5">
        <v>55202239</v>
      </c>
      <c r="E3" s="6">
        <f t="shared" si="0"/>
        <v>17.826514072018927</v>
      </c>
      <c r="F3" s="7">
        <v>15.92</v>
      </c>
      <c r="G3" s="6">
        <v>1.65</v>
      </c>
      <c r="H3" s="7">
        <v>0.88</v>
      </c>
      <c r="I3" s="7">
        <v>0.49</v>
      </c>
      <c r="J3" s="7">
        <v>5</v>
      </c>
      <c r="K3" s="7">
        <v>92.78</v>
      </c>
      <c r="L3" s="7">
        <v>84.37</v>
      </c>
      <c r="M3" s="7">
        <v>5.0999999999999996</v>
      </c>
      <c r="N3" s="4">
        <f>21618823-5986601</f>
        <v>15632222</v>
      </c>
      <c r="O3" s="4">
        <v>3449128</v>
      </c>
      <c r="P3" s="4">
        <v>838569</v>
      </c>
      <c r="Q3" s="4">
        <v>35559</v>
      </c>
      <c r="R3" s="8">
        <v>707761</v>
      </c>
      <c r="S3" s="4">
        <v>8564</v>
      </c>
      <c r="T3" s="4">
        <v>155834</v>
      </c>
      <c r="U3" s="4">
        <v>-16106</v>
      </c>
      <c r="V3" s="4">
        <v>103737</v>
      </c>
      <c r="W3" s="4">
        <v>42701</v>
      </c>
    </row>
    <row r="4" spans="1:23" x14ac:dyDescent="0.3">
      <c r="A4" s="2"/>
      <c r="B4" s="3" t="s">
        <v>24</v>
      </c>
      <c r="C4" s="4">
        <v>8217</v>
      </c>
      <c r="D4" s="5">
        <v>54850713</v>
      </c>
      <c r="E4" s="6">
        <f t="shared" si="0"/>
        <v>17.820125743689449</v>
      </c>
      <c r="F4" s="7">
        <v>12.12</v>
      </c>
      <c r="G4" s="6">
        <v>2.98</v>
      </c>
      <c r="H4" s="7">
        <v>2.5</v>
      </c>
      <c r="I4" s="7">
        <v>0.35</v>
      </c>
      <c r="J4" s="7">
        <v>3.69</v>
      </c>
      <c r="K4" s="7">
        <v>94.38</v>
      </c>
      <c r="L4" s="7">
        <v>79.03</v>
      </c>
      <c r="M4" s="7">
        <v>5.0999999999999996</v>
      </c>
      <c r="N4" s="4">
        <f>21618823-5986601</f>
        <v>15632222</v>
      </c>
      <c r="O4" s="4">
        <v>2720420</v>
      </c>
      <c r="P4" s="4">
        <v>1041889</v>
      </c>
      <c r="Q4" s="4">
        <v>55652</v>
      </c>
      <c r="R4" s="8">
        <v>1048132</v>
      </c>
      <c r="S4" s="4">
        <v>11105</v>
      </c>
      <c r="T4" s="4">
        <v>171377</v>
      </c>
      <c r="U4" s="4">
        <v>-22321</v>
      </c>
      <c r="V4" s="4">
        <v>111792</v>
      </c>
      <c r="W4" s="4">
        <v>63220</v>
      </c>
    </row>
    <row r="5" spans="1:23" x14ac:dyDescent="0.3">
      <c r="A5" s="2"/>
      <c r="B5" s="3" t="s">
        <v>25</v>
      </c>
      <c r="C5" s="4">
        <v>10586</v>
      </c>
      <c r="D5" s="5">
        <v>57227276</v>
      </c>
      <c r="E5" s="6">
        <f t="shared" si="0"/>
        <v>17.862541195838549</v>
      </c>
      <c r="F5" s="7">
        <v>12.34</v>
      </c>
      <c r="G5" s="6">
        <v>3.87</v>
      </c>
      <c r="H5" s="7">
        <v>2.58</v>
      </c>
      <c r="I5" s="7">
        <v>0.08</v>
      </c>
      <c r="J5" s="7">
        <v>1.1599999999999999</v>
      </c>
      <c r="K5" s="7">
        <v>98.24</v>
      </c>
      <c r="L5" s="7">
        <v>73.180000000000007</v>
      </c>
      <c r="M5" s="7">
        <v>5.41</v>
      </c>
      <c r="N5" s="4">
        <f>21618823-5986601</f>
        <v>15632222</v>
      </c>
      <c r="O5" s="4">
        <v>2451966</v>
      </c>
      <c r="P5" s="4">
        <v>1283051</v>
      </c>
      <c r="Q5" s="4">
        <v>58197</v>
      </c>
      <c r="R5" s="8">
        <v>1335174</v>
      </c>
      <c r="S5" s="4">
        <v>12568</v>
      </c>
      <c r="T5" s="4">
        <v>68870</v>
      </c>
      <c r="U5" s="4">
        <v>-23064</v>
      </c>
      <c r="V5" s="8">
        <v>46002</v>
      </c>
      <c r="W5" s="4">
        <v>86817</v>
      </c>
    </row>
    <row r="6" spans="1:23" x14ac:dyDescent="0.3">
      <c r="A6" s="2"/>
      <c r="B6" s="3" t="s">
        <v>26</v>
      </c>
      <c r="C6" s="4">
        <v>2295</v>
      </c>
      <c r="D6" s="5">
        <v>55151654</v>
      </c>
      <c r="E6" s="6">
        <f t="shared" si="0"/>
        <v>17.825597294147883</v>
      </c>
      <c r="F6" s="7">
        <v>12.58</v>
      </c>
      <c r="G6" s="6">
        <v>4.43</v>
      </c>
      <c r="H6" s="7">
        <v>3.35</v>
      </c>
      <c r="I6" s="7">
        <v>0.02</v>
      </c>
      <c r="J6" s="7">
        <v>0.25</v>
      </c>
      <c r="K6" s="7">
        <v>99.13</v>
      </c>
      <c r="L6" s="7">
        <v>71.17</v>
      </c>
      <c r="M6" s="7">
        <v>5.87</v>
      </c>
      <c r="N6" s="4">
        <f>20896971-5692972</f>
        <v>15203999</v>
      </c>
      <c r="O6" s="4">
        <v>2604979</v>
      </c>
      <c r="P6" s="4">
        <v>260948</v>
      </c>
      <c r="Q6" s="4">
        <v>3785</v>
      </c>
      <c r="R6" s="8">
        <v>307368</v>
      </c>
      <c r="S6" s="4">
        <v>2621</v>
      </c>
      <c r="T6" s="4">
        <v>8889</v>
      </c>
      <c r="U6" s="4">
        <v>-5680</v>
      </c>
      <c r="V6" s="8">
        <v>2407</v>
      </c>
      <c r="W6" s="4">
        <v>28685</v>
      </c>
    </row>
    <row r="7" spans="1:23" x14ac:dyDescent="0.3">
      <c r="A7" s="2"/>
      <c r="B7" s="3" t="s">
        <v>27</v>
      </c>
      <c r="C7" s="4">
        <v>5058</v>
      </c>
      <c r="D7" s="9">
        <v>54572539</v>
      </c>
      <c r="E7" s="6">
        <f t="shared" si="0"/>
        <v>17.815041365476056</v>
      </c>
      <c r="F7" s="7">
        <v>12.01</v>
      </c>
      <c r="G7" s="6">
        <v>5.41</v>
      </c>
      <c r="H7" s="7">
        <v>4.53</v>
      </c>
      <c r="I7" s="7">
        <v>0.02</v>
      </c>
      <c r="J7" s="7">
        <v>0.27</v>
      </c>
      <c r="K7" s="6">
        <v>99.04</v>
      </c>
      <c r="L7" s="6">
        <v>68.05</v>
      </c>
      <c r="M7" s="6">
        <v>6.11</v>
      </c>
      <c r="N7" s="4">
        <f>20017737-5477953</f>
        <v>14539784</v>
      </c>
      <c r="O7" s="4">
        <v>2645520</v>
      </c>
      <c r="P7" s="4">
        <v>534264</v>
      </c>
      <c r="Q7" s="4">
        <v>151131</v>
      </c>
      <c r="R7" s="4">
        <v>539383</v>
      </c>
      <c r="S7" s="4">
        <v>5664</v>
      </c>
      <c r="T7" s="4">
        <v>19063</v>
      </c>
      <c r="U7" s="4">
        <v>-12283</v>
      </c>
      <c r="V7" s="8">
        <v>5085</v>
      </c>
      <c r="W7" s="4">
        <v>54612</v>
      </c>
    </row>
    <row r="8" spans="1:23" x14ac:dyDescent="0.3">
      <c r="A8" s="2"/>
      <c r="B8" s="3" t="s">
        <v>28</v>
      </c>
      <c r="C8" s="4">
        <v>8616</v>
      </c>
      <c r="D8" s="5">
        <v>53507715</v>
      </c>
      <c r="E8" s="6">
        <f t="shared" si="0"/>
        <v>17.795336407077084</v>
      </c>
      <c r="F8" s="7">
        <v>12.42</v>
      </c>
      <c r="G8" s="6">
        <v>5.64</v>
      </c>
      <c r="H8" s="7">
        <v>4.6399999999999997</v>
      </c>
      <c r="I8" s="7">
        <v>0.02</v>
      </c>
      <c r="J8" s="7">
        <v>0.26</v>
      </c>
      <c r="K8" s="7">
        <v>98.83</v>
      </c>
      <c r="L8" s="7">
        <v>68.510000000000005</v>
      </c>
      <c r="M8" s="7">
        <v>6.18</v>
      </c>
      <c r="N8" s="4">
        <f>19655412-5277998</f>
        <v>14377414</v>
      </c>
      <c r="O8" s="4">
        <v>2550928</v>
      </c>
      <c r="P8" s="4">
        <v>777428</v>
      </c>
      <c r="Q8" s="4">
        <v>28841</v>
      </c>
      <c r="R8" s="4">
        <v>792346</v>
      </c>
      <c r="S8" s="4">
        <v>9810</v>
      </c>
      <c r="T8" s="4">
        <v>34279</v>
      </c>
      <c r="U8" s="4">
        <v>-24503</v>
      </c>
      <c r="V8" s="8">
        <v>7332</v>
      </c>
      <c r="W8" s="4">
        <v>84630</v>
      </c>
    </row>
    <row r="9" spans="1:23" x14ac:dyDescent="0.3">
      <c r="A9" s="2"/>
      <c r="B9" s="3" t="s">
        <v>29</v>
      </c>
      <c r="C9" s="4">
        <v>10869</v>
      </c>
      <c r="D9" s="5">
        <v>50555519</v>
      </c>
      <c r="E9" s="6">
        <f t="shared" si="0"/>
        <v>17.738582676501821</v>
      </c>
      <c r="F9" s="7">
        <v>12.42</v>
      </c>
      <c r="G9" s="6">
        <v>5.22</v>
      </c>
      <c r="H9" s="7">
        <v>4.3</v>
      </c>
      <c r="I9" s="7">
        <v>0.05</v>
      </c>
      <c r="J9" s="7">
        <v>0.45</v>
      </c>
      <c r="K9" s="7">
        <v>99.5</v>
      </c>
      <c r="L9" s="7">
        <v>73.510000000000005</v>
      </c>
      <c r="M9" s="7">
        <v>4.82</v>
      </c>
      <c r="N9" s="4">
        <f>19254591-5116254</f>
        <v>14138337</v>
      </c>
      <c r="O9" s="4">
        <v>2531703</v>
      </c>
      <c r="P9" s="4">
        <v>1085774</v>
      </c>
      <c r="Q9" s="4">
        <v>46711</v>
      </c>
      <c r="R9" s="4">
        <v>1171061</v>
      </c>
      <c r="S9" s="4">
        <v>11257</v>
      </c>
      <c r="T9" s="4">
        <v>19508</v>
      </c>
      <c r="U9" s="4">
        <v>6658</v>
      </c>
      <c r="V9" s="8">
        <v>16326</v>
      </c>
      <c r="W9" s="4">
        <v>9621</v>
      </c>
    </row>
    <row r="10" spans="1:23" x14ac:dyDescent="0.3">
      <c r="A10" s="2"/>
      <c r="B10" s="3" t="s">
        <v>30</v>
      </c>
      <c r="C10" s="4">
        <v>2182</v>
      </c>
      <c r="D10" s="5">
        <v>49428095</v>
      </c>
      <c r="E10" s="6">
        <f t="shared" si="0"/>
        <v>17.716029545191908</v>
      </c>
      <c r="F10" s="7">
        <v>12.12</v>
      </c>
      <c r="G10" s="6">
        <v>5.62</v>
      </c>
      <c r="H10" s="7">
        <v>4.9800000000000004</v>
      </c>
      <c r="I10" s="7">
        <v>0.03</v>
      </c>
      <c r="J10" s="7">
        <v>0.3</v>
      </c>
      <c r="K10" s="7">
        <v>97.94</v>
      </c>
      <c r="L10" s="7">
        <v>73.78</v>
      </c>
      <c r="M10" s="7">
        <v>0</v>
      </c>
      <c r="N10" s="4">
        <f>19036050-4928901</f>
        <v>14107149</v>
      </c>
      <c r="O10" s="4">
        <v>2951574</v>
      </c>
      <c r="P10" s="4">
        <v>237794</v>
      </c>
      <c r="Q10" s="4">
        <v>19385</v>
      </c>
      <c r="R10" s="8">
        <v>196282</v>
      </c>
      <c r="S10" s="4">
        <v>1335</v>
      </c>
      <c r="T10" s="4">
        <v>16078</v>
      </c>
      <c r="U10" s="4">
        <v>-12722</v>
      </c>
      <c r="V10" s="8">
        <v>2517</v>
      </c>
      <c r="W10" s="4">
        <v>1782</v>
      </c>
    </row>
    <row r="11" spans="1:23" x14ac:dyDescent="0.3">
      <c r="A11" s="2"/>
      <c r="B11" s="3" t="s">
        <v>31</v>
      </c>
      <c r="C11" s="4">
        <v>4328</v>
      </c>
      <c r="D11" s="5">
        <v>48650565</v>
      </c>
      <c r="E11" s="6">
        <f t="shared" si="0"/>
        <v>17.700173980095141</v>
      </c>
      <c r="F11" s="7">
        <v>12.13</v>
      </c>
      <c r="G11" s="6">
        <v>5.7</v>
      </c>
      <c r="H11" s="7">
        <v>4.97</v>
      </c>
      <c r="I11" s="7">
        <v>0.03</v>
      </c>
      <c r="J11" s="7">
        <v>0.3</v>
      </c>
      <c r="K11" s="7">
        <v>98.19</v>
      </c>
      <c r="L11" s="7">
        <v>74.81</v>
      </c>
      <c r="M11" s="7">
        <v>3.24</v>
      </c>
      <c r="N11" s="4">
        <f>17776689-4554079</f>
        <v>13222610</v>
      </c>
      <c r="O11" s="4">
        <v>2264926</v>
      </c>
      <c r="P11" s="4">
        <v>534568</v>
      </c>
      <c r="Q11" s="4">
        <v>35226</v>
      </c>
      <c r="R11" s="4">
        <v>202520</v>
      </c>
      <c r="S11" s="4">
        <v>3395</v>
      </c>
      <c r="T11" s="4">
        <v>27371</v>
      </c>
      <c r="U11" s="4">
        <v>-20778</v>
      </c>
      <c r="V11" s="8">
        <v>4945</v>
      </c>
      <c r="W11" s="4">
        <v>2681</v>
      </c>
    </row>
    <row r="12" spans="1:23" x14ac:dyDescent="0.3">
      <c r="A12" s="2"/>
      <c r="B12" s="3" t="s">
        <v>32</v>
      </c>
      <c r="C12" s="4">
        <v>6470</v>
      </c>
      <c r="D12" s="5">
        <v>48785792</v>
      </c>
      <c r="E12" s="6">
        <f t="shared" si="0"/>
        <v>17.702949680890718</v>
      </c>
      <c r="F12" s="7">
        <v>12.48</v>
      </c>
      <c r="G12" s="6">
        <v>5.69</v>
      </c>
      <c r="H12" s="7">
        <v>4.95</v>
      </c>
      <c r="I12" s="7">
        <v>0.03</v>
      </c>
      <c r="J12" s="7">
        <v>0.28999999999999998</v>
      </c>
      <c r="K12" s="7">
        <v>98.38</v>
      </c>
      <c r="L12" s="7">
        <v>73.8</v>
      </c>
      <c r="M12" s="7">
        <v>3</v>
      </c>
      <c r="N12" s="4">
        <v>12926012</v>
      </c>
      <c r="O12" s="4">
        <v>2283152</v>
      </c>
      <c r="P12" s="4">
        <v>757262</v>
      </c>
      <c r="Q12" s="4">
        <v>52275</v>
      </c>
      <c r="R12" s="4">
        <v>556065</v>
      </c>
      <c r="S12" s="4">
        <v>5070</v>
      </c>
      <c r="T12" s="4">
        <v>35978</v>
      </c>
      <c r="U12" s="4">
        <v>-26185</v>
      </c>
      <c r="V12" s="8">
        <v>7345</v>
      </c>
      <c r="W12" s="4">
        <v>3684</v>
      </c>
    </row>
    <row r="13" spans="1:23" x14ac:dyDescent="0.3">
      <c r="A13" s="2"/>
      <c r="B13" s="3" t="s">
        <v>33</v>
      </c>
      <c r="C13" s="4">
        <v>10293</v>
      </c>
      <c r="D13" s="5">
        <v>51241304</v>
      </c>
      <c r="E13" s="6">
        <f t="shared" si="0"/>
        <v>17.752056483537064</v>
      </c>
      <c r="F13" s="7">
        <v>15.21</v>
      </c>
      <c r="G13" s="6">
        <v>4.8099999999999996</v>
      </c>
      <c r="H13" s="7">
        <v>3.95</v>
      </c>
      <c r="I13" s="7">
        <v>0.03</v>
      </c>
      <c r="J13" s="7">
        <v>0.28999999999999998</v>
      </c>
      <c r="K13" s="7">
        <v>99.45</v>
      </c>
      <c r="L13" s="7">
        <v>69.84</v>
      </c>
      <c r="M13" s="7">
        <v>3.24</v>
      </c>
      <c r="N13" s="4">
        <v>12880811</v>
      </c>
      <c r="O13" s="4">
        <v>2565063</v>
      </c>
      <c r="P13" s="4">
        <v>1163862</v>
      </c>
      <c r="Q13" s="4">
        <v>69077</v>
      </c>
      <c r="R13" s="4">
        <v>929121</v>
      </c>
      <c r="S13" s="4">
        <v>7094</v>
      </c>
      <c r="T13" s="4">
        <v>16392</v>
      </c>
      <c r="U13" s="4">
        <v>1374</v>
      </c>
      <c r="V13" s="8">
        <v>10020</v>
      </c>
      <c r="W13" s="4">
        <v>9668</v>
      </c>
    </row>
    <row r="14" spans="1:23" x14ac:dyDescent="0.3">
      <c r="A14" s="2"/>
      <c r="B14" s="3" t="s">
        <v>34</v>
      </c>
      <c r="C14" s="4">
        <v>6470</v>
      </c>
      <c r="D14" s="5">
        <v>51775158</v>
      </c>
      <c r="E14" s="6">
        <f t="shared" si="0"/>
        <v>17.762421016907126</v>
      </c>
      <c r="F14" s="7">
        <v>15.06</v>
      </c>
      <c r="G14" s="6">
        <v>4.93</v>
      </c>
      <c r="H14" s="7">
        <v>4.18</v>
      </c>
      <c r="I14" s="7">
        <v>0.02</v>
      </c>
      <c r="J14" s="7">
        <v>0.23</v>
      </c>
      <c r="K14" s="7">
        <v>98.51</v>
      </c>
      <c r="L14" s="7">
        <v>66.72</v>
      </c>
      <c r="M14" s="7">
        <v>3</v>
      </c>
      <c r="N14" s="4">
        <v>12503556</v>
      </c>
      <c r="O14" s="4">
        <v>3533531</v>
      </c>
      <c r="P14" s="4">
        <v>213144</v>
      </c>
      <c r="Q14" s="4">
        <v>15402</v>
      </c>
      <c r="R14" s="4">
        <v>194846</v>
      </c>
      <c r="S14" s="4">
        <v>5262</v>
      </c>
      <c r="T14" s="4">
        <v>10026</v>
      </c>
      <c r="U14" s="4">
        <v>-6859</v>
      </c>
      <c r="V14" s="8">
        <v>2470</v>
      </c>
      <c r="W14" s="4">
        <v>1134</v>
      </c>
    </row>
    <row r="15" spans="1:23" x14ac:dyDescent="0.3">
      <c r="A15" s="2"/>
      <c r="B15" s="3" t="s">
        <v>35</v>
      </c>
      <c r="C15" s="4">
        <v>6334</v>
      </c>
      <c r="D15" s="5">
        <v>51621796</v>
      </c>
      <c r="E15" s="6">
        <f t="shared" si="0"/>
        <v>17.759454544365489</v>
      </c>
      <c r="F15" s="7">
        <v>15.12</v>
      </c>
      <c r="G15" s="6">
        <v>4.93</v>
      </c>
      <c r="H15" s="7">
        <v>3.97</v>
      </c>
      <c r="I15" s="7">
        <v>0.02</v>
      </c>
      <c r="J15" s="7">
        <v>0.23</v>
      </c>
      <c r="K15" s="7">
        <v>98.42</v>
      </c>
      <c r="L15" s="7">
        <v>64.42</v>
      </c>
      <c r="M15" s="7">
        <v>4.8899999999999997</v>
      </c>
      <c r="N15" s="4">
        <v>12156942</v>
      </c>
      <c r="O15" s="4">
        <v>3012902</v>
      </c>
      <c r="P15" s="4">
        <v>433803</v>
      </c>
      <c r="Q15" s="4">
        <v>31535</v>
      </c>
      <c r="R15" s="4">
        <v>358326</v>
      </c>
      <c r="S15" s="4">
        <v>10197</v>
      </c>
      <c r="T15" s="4">
        <v>20926</v>
      </c>
      <c r="U15" s="4">
        <v>-14640</v>
      </c>
      <c r="V15" s="8">
        <v>4903</v>
      </c>
      <c r="W15" s="4">
        <v>2044</v>
      </c>
    </row>
    <row r="16" spans="1:23" x14ac:dyDescent="0.3">
      <c r="A16" s="2"/>
      <c r="B16" s="3" t="s">
        <v>36</v>
      </c>
      <c r="C16" s="4">
        <v>7491</v>
      </c>
      <c r="D16" s="5">
        <v>52064160</v>
      </c>
      <c r="E16" s="6">
        <f t="shared" si="0"/>
        <v>17.767987362136928</v>
      </c>
      <c r="F16" s="7">
        <v>15.26</v>
      </c>
      <c r="G16" s="6">
        <v>4.9400000000000004</v>
      </c>
      <c r="H16" s="7">
        <v>3.97</v>
      </c>
      <c r="I16" s="7">
        <v>0.02</v>
      </c>
      <c r="J16" s="7">
        <v>0.23</v>
      </c>
      <c r="K16" s="7">
        <v>98.46</v>
      </c>
      <c r="L16" s="7">
        <v>63.26</v>
      </c>
      <c r="M16" s="7">
        <v>5.64</v>
      </c>
      <c r="N16" s="4">
        <v>11694021</v>
      </c>
      <c r="O16" s="4">
        <v>3178234</v>
      </c>
      <c r="P16" s="4">
        <v>656430</v>
      </c>
      <c r="Q16" s="4">
        <v>46703</v>
      </c>
      <c r="R16" s="4">
        <v>598989</v>
      </c>
      <c r="S16" s="4">
        <v>15250</v>
      </c>
      <c r="T16" s="4">
        <v>31340</v>
      </c>
      <c r="U16" s="4">
        <v>-21963</v>
      </c>
      <c r="V16" s="8">
        <v>7314</v>
      </c>
      <c r="W16" s="4">
        <v>3093</v>
      </c>
    </row>
    <row r="17" spans="1:23" x14ac:dyDescent="0.3">
      <c r="A17" s="2"/>
      <c r="B17" s="3" t="s">
        <v>37</v>
      </c>
      <c r="C17" s="4">
        <v>8197</v>
      </c>
      <c r="D17" s="5">
        <v>58899174</v>
      </c>
      <c r="E17" s="6">
        <f t="shared" si="0"/>
        <v>17.891337624754382</v>
      </c>
      <c r="F17" s="7">
        <v>23.76</v>
      </c>
      <c r="G17" s="6">
        <v>0.67</v>
      </c>
      <c r="H17" s="7">
        <v>0.08</v>
      </c>
      <c r="I17" s="7">
        <v>0.02</v>
      </c>
      <c r="J17" s="7">
        <v>0.2</v>
      </c>
      <c r="K17" s="7">
        <v>99.3</v>
      </c>
      <c r="L17" s="7">
        <v>38.33</v>
      </c>
      <c r="M17" s="7">
        <v>3</v>
      </c>
      <c r="N17" s="4">
        <v>7700646</v>
      </c>
      <c r="O17" s="4">
        <v>4095806</v>
      </c>
      <c r="P17" s="4">
        <v>830354</v>
      </c>
      <c r="Q17" s="4">
        <v>61583</v>
      </c>
      <c r="R17" s="4">
        <v>908483</v>
      </c>
      <c r="S17" s="4">
        <v>21391</v>
      </c>
      <c r="T17" s="4">
        <v>19478</v>
      </c>
      <c r="U17" s="4">
        <v>-6965</v>
      </c>
      <c r="V17" s="8">
        <v>8927</v>
      </c>
      <c r="W17" s="4">
        <v>4691</v>
      </c>
    </row>
    <row r="18" spans="1:23" x14ac:dyDescent="0.3">
      <c r="A18" s="2"/>
      <c r="B18" s="3" t="s">
        <v>38</v>
      </c>
      <c r="C18" s="4">
        <v>714</v>
      </c>
      <c r="D18" s="5">
        <v>60090524</v>
      </c>
      <c r="E18" s="6">
        <f t="shared" si="0"/>
        <v>17.911362716525044</v>
      </c>
      <c r="F18" s="7">
        <v>33.39</v>
      </c>
      <c r="G18" s="6">
        <v>0.94</v>
      </c>
      <c r="H18" s="7">
        <v>0.12</v>
      </c>
      <c r="I18" s="7">
        <v>0.1</v>
      </c>
      <c r="J18" s="7">
        <v>0.96</v>
      </c>
      <c r="K18" s="7">
        <v>96.31</v>
      </c>
      <c r="L18" s="7">
        <v>41.28</v>
      </c>
      <c r="M18" s="7">
        <v>3.62</v>
      </c>
      <c r="N18" s="4">
        <v>7502782</v>
      </c>
      <c r="O18" s="4">
        <v>3619098</v>
      </c>
      <c r="P18" s="4">
        <v>144838</v>
      </c>
      <c r="Q18" s="4">
        <v>12748</v>
      </c>
      <c r="R18" s="4">
        <v>169755</v>
      </c>
      <c r="S18" s="4">
        <v>5121</v>
      </c>
      <c r="T18" s="4">
        <v>23588</v>
      </c>
      <c r="U18" s="4">
        <v>-8224</v>
      </c>
      <c r="V18" s="8">
        <v>11984</v>
      </c>
      <c r="W18" s="4">
        <v>1415</v>
      </c>
    </row>
    <row r="19" spans="1:23" x14ac:dyDescent="0.3">
      <c r="A19" s="2"/>
      <c r="B19" s="3" t="s">
        <v>39</v>
      </c>
      <c r="C19" s="4">
        <v>1486</v>
      </c>
      <c r="D19" s="5">
        <v>59874143</v>
      </c>
      <c r="E19" s="6">
        <f t="shared" si="0"/>
        <v>17.907755300440517</v>
      </c>
      <c r="F19" s="7">
        <v>34.049999999999997</v>
      </c>
      <c r="G19" s="6">
        <v>2.2200000000000002</v>
      </c>
      <c r="H19" s="7">
        <v>0.66</v>
      </c>
      <c r="I19" s="7">
        <v>0.09</v>
      </c>
      <c r="J19" s="7">
        <v>0.83</v>
      </c>
      <c r="K19" s="7">
        <v>96.88</v>
      </c>
      <c r="L19" s="6">
        <v>41.7</v>
      </c>
      <c r="M19" s="7">
        <v>4.5</v>
      </c>
      <c r="N19" s="4">
        <v>7349029</v>
      </c>
      <c r="O19" s="4">
        <v>2912681</v>
      </c>
      <c r="P19" s="4">
        <v>268724</v>
      </c>
      <c r="Q19" s="4">
        <v>29691</v>
      </c>
      <c r="R19" s="4">
        <v>357559</v>
      </c>
      <c r="S19" s="4">
        <v>7593</v>
      </c>
      <c r="T19" s="4">
        <v>43515</v>
      </c>
      <c r="U19" s="4">
        <v>-16596</v>
      </c>
      <c r="V19" s="8">
        <v>20997</v>
      </c>
      <c r="W19" s="4">
        <v>2745</v>
      </c>
    </row>
    <row r="20" spans="1:23" x14ac:dyDescent="0.3">
      <c r="A20" s="2"/>
      <c r="B20" s="3" t="s">
        <v>40</v>
      </c>
      <c r="C20" s="4">
        <v>2294</v>
      </c>
      <c r="D20" s="5">
        <v>59779157</v>
      </c>
      <c r="E20" s="6">
        <f t="shared" si="0"/>
        <v>17.906167613014379</v>
      </c>
      <c r="F20" s="7">
        <v>33.86</v>
      </c>
      <c r="G20" s="6">
        <v>2.35</v>
      </c>
      <c r="H20" s="7">
        <v>0.65</v>
      </c>
      <c r="I20" s="7">
        <v>0.09</v>
      </c>
      <c r="J20" s="7">
        <v>0.84</v>
      </c>
      <c r="K20" s="7">
        <v>96.93</v>
      </c>
      <c r="L20" s="7">
        <v>39.270000000000003</v>
      </c>
      <c r="M20" s="7">
        <v>7.5</v>
      </c>
      <c r="N20" s="4">
        <v>6819115</v>
      </c>
      <c r="O20" s="4">
        <v>2989252</v>
      </c>
      <c r="P20" s="4">
        <v>354977</v>
      </c>
      <c r="Q20" s="4">
        <v>44446</v>
      </c>
      <c r="R20" s="4">
        <v>517048</v>
      </c>
      <c r="S20" s="4">
        <v>9896</v>
      </c>
      <c r="T20" s="4">
        <v>66523</v>
      </c>
      <c r="U20" s="4">
        <v>-25990</v>
      </c>
      <c r="V20" s="8">
        <v>31616</v>
      </c>
      <c r="W20" s="4">
        <v>3818</v>
      </c>
    </row>
    <row r="21" spans="1:23" x14ac:dyDescent="0.3">
      <c r="A21" s="2"/>
      <c r="B21" s="3" t="s">
        <v>41</v>
      </c>
      <c r="C21" s="4">
        <v>7345</v>
      </c>
      <c r="D21" s="5">
        <v>61363584</v>
      </c>
      <c r="E21" s="6">
        <f t="shared" si="0"/>
        <v>17.932327122704734</v>
      </c>
      <c r="F21" s="7">
        <v>32.700000000000003</v>
      </c>
      <c r="G21" s="6">
        <v>2.78</v>
      </c>
      <c r="H21" s="7">
        <v>0.86</v>
      </c>
      <c r="I21" s="7">
        <v>0.09</v>
      </c>
      <c r="J21" s="7">
        <v>0.53</v>
      </c>
      <c r="K21" s="7">
        <v>96.62</v>
      </c>
      <c r="L21" s="7">
        <v>40.630000000000003</v>
      </c>
      <c r="M21" s="7">
        <v>7.5</v>
      </c>
      <c r="N21" s="4">
        <v>6695153</v>
      </c>
      <c r="O21" s="4">
        <v>3170218</v>
      </c>
      <c r="P21" s="4">
        <v>469147</v>
      </c>
      <c r="Q21" s="4">
        <v>60221</v>
      </c>
      <c r="R21" s="4">
        <v>662065</v>
      </c>
      <c r="S21" s="4">
        <v>12578</v>
      </c>
      <c r="T21" s="4">
        <v>97868</v>
      </c>
      <c r="U21" s="4">
        <v>-45867</v>
      </c>
      <c r="V21" s="8">
        <v>26581</v>
      </c>
      <c r="W21" s="4">
        <v>20102</v>
      </c>
    </row>
    <row r="22" spans="1:23" x14ac:dyDescent="0.3">
      <c r="A22" s="2"/>
      <c r="B22" s="3" t="s">
        <v>42</v>
      </c>
      <c r="C22" s="4">
        <v>2026</v>
      </c>
      <c r="D22" s="5">
        <v>61591267</v>
      </c>
      <c r="E22" s="6">
        <f t="shared" si="0"/>
        <v>17.936030648972984</v>
      </c>
      <c r="F22" s="7">
        <v>32.380000000000003</v>
      </c>
      <c r="G22" s="6">
        <v>2.75</v>
      </c>
      <c r="H22" s="7">
        <v>0.75</v>
      </c>
      <c r="I22" s="7">
        <v>0.11</v>
      </c>
      <c r="J22" s="7">
        <v>0.85</v>
      </c>
      <c r="K22" s="7">
        <v>96.41</v>
      </c>
      <c r="L22" s="7">
        <v>42.47</v>
      </c>
      <c r="M22" s="7">
        <v>7.5</v>
      </c>
      <c r="N22" s="4">
        <v>6489874</v>
      </c>
      <c r="O22" s="4">
        <v>3003478</v>
      </c>
      <c r="P22" s="4">
        <v>97197</v>
      </c>
      <c r="Q22" s="4">
        <v>13536</v>
      </c>
      <c r="R22" s="4">
        <v>179967</v>
      </c>
      <c r="S22" s="4">
        <v>2939</v>
      </c>
      <c r="T22" s="4">
        <v>25488</v>
      </c>
      <c r="U22" s="4">
        <v>-9063</v>
      </c>
      <c r="V22" s="8">
        <v>10229</v>
      </c>
      <c r="W22" s="4">
        <v>3358</v>
      </c>
    </row>
    <row r="23" spans="1:23" x14ac:dyDescent="0.3">
      <c r="A23" s="2"/>
      <c r="B23" s="3" t="s">
        <v>43</v>
      </c>
      <c r="C23" s="4">
        <v>5324</v>
      </c>
      <c r="D23" s="5">
        <v>63895129</v>
      </c>
      <c r="E23" s="6">
        <f t="shared" si="0"/>
        <v>17.972753687960221</v>
      </c>
      <c r="F23" s="7">
        <v>31.28</v>
      </c>
      <c r="G23" s="6">
        <v>2.7</v>
      </c>
      <c r="H23" s="7">
        <v>0.65</v>
      </c>
      <c r="I23" s="7">
        <v>0.13</v>
      </c>
      <c r="J23" s="7">
        <v>1.1299999999999999</v>
      </c>
      <c r="K23" s="7">
        <v>97.04</v>
      </c>
      <c r="L23" s="7">
        <v>42.78</v>
      </c>
      <c r="M23" s="7">
        <v>7.5</v>
      </c>
      <c r="N23" s="4">
        <v>6390906</v>
      </c>
      <c r="O23" s="4">
        <v>2986515</v>
      </c>
      <c r="P23" s="4">
        <v>212923</v>
      </c>
      <c r="Q23" s="4">
        <v>29347</v>
      </c>
      <c r="R23" s="4">
        <v>351317</v>
      </c>
      <c r="S23" s="4">
        <v>4685</v>
      </c>
      <c r="T23" s="4">
        <v>41599</v>
      </c>
      <c r="U23" s="4">
        <v>-659</v>
      </c>
      <c r="V23" s="8">
        <v>26901</v>
      </c>
      <c r="W23" s="4">
        <v>7086</v>
      </c>
    </row>
    <row r="24" spans="1:23" x14ac:dyDescent="0.3">
      <c r="A24" s="2"/>
      <c r="B24" s="3" t="s">
        <v>44</v>
      </c>
      <c r="C24" s="4">
        <v>6273</v>
      </c>
      <c r="D24" s="5">
        <v>66196117</v>
      </c>
      <c r="E24" s="6">
        <f t="shared" si="0"/>
        <v>18.008132363597806</v>
      </c>
      <c r="F24" s="7">
        <v>28.67</v>
      </c>
      <c r="G24" s="6">
        <v>2.1800000000000002</v>
      </c>
      <c r="H24" s="7">
        <v>0.43</v>
      </c>
      <c r="I24" s="7">
        <v>0.16</v>
      </c>
      <c r="J24" s="7">
        <v>1.46</v>
      </c>
      <c r="K24" s="7">
        <v>96.11</v>
      </c>
      <c r="L24" s="7">
        <v>45.04</v>
      </c>
      <c r="M24" s="7">
        <v>7.5</v>
      </c>
      <c r="N24" s="4">
        <v>6068062</v>
      </c>
      <c r="O24" s="4">
        <v>3209719</v>
      </c>
      <c r="P24" s="4">
        <v>312416</v>
      </c>
      <c r="Q24" s="4">
        <v>49209</v>
      </c>
      <c r="R24" s="4">
        <v>568257</v>
      </c>
      <c r="S24" s="4">
        <v>8582</v>
      </c>
      <c r="T24" s="4">
        <v>83903</v>
      </c>
      <c r="U24" s="4">
        <v>-6621</v>
      </c>
      <c r="V24" s="4">
        <v>52359</v>
      </c>
      <c r="W24" s="4">
        <v>12442</v>
      </c>
    </row>
    <row r="25" spans="1:23" x14ac:dyDescent="0.3">
      <c r="A25" s="2" t="s">
        <v>45</v>
      </c>
      <c r="B25" s="3" t="s">
        <v>22</v>
      </c>
      <c r="C25" s="4">
        <f>1094+41</f>
        <v>1135</v>
      </c>
      <c r="D25" s="9">
        <v>34733951</v>
      </c>
      <c r="E25" s="6">
        <f t="shared" si="0"/>
        <v>17.363228181566718</v>
      </c>
      <c r="F25" s="6">
        <v>23.95</v>
      </c>
      <c r="G25" s="6">
        <v>4.92</v>
      </c>
      <c r="H25" s="6">
        <v>4.0999999999999996</v>
      </c>
      <c r="I25" s="6">
        <v>0.86</v>
      </c>
      <c r="J25" s="6">
        <v>6.92</v>
      </c>
      <c r="K25" s="6">
        <v>90.75</v>
      </c>
      <c r="L25" s="6">
        <v>68.7</v>
      </c>
      <c r="M25" s="6">
        <v>7.03</v>
      </c>
      <c r="N25" s="4">
        <f>15179333-4223108</f>
        <v>10956225</v>
      </c>
      <c r="O25" s="4">
        <v>1474065</v>
      </c>
      <c r="P25" s="4">
        <v>363988</v>
      </c>
      <c r="Q25" s="8">
        <v>25380</v>
      </c>
      <c r="R25" s="4">
        <v>138749</v>
      </c>
      <c r="S25" s="4">
        <v>41768</v>
      </c>
      <c r="T25" s="4">
        <v>72008</v>
      </c>
      <c r="U25" s="4">
        <v>1571</v>
      </c>
      <c r="V25" s="4">
        <v>73579</v>
      </c>
      <c r="W25" s="4">
        <v>1374</v>
      </c>
    </row>
    <row r="26" spans="1:23" x14ac:dyDescent="0.3">
      <c r="A26" s="2"/>
      <c r="B26" s="3" t="s">
        <v>23</v>
      </c>
      <c r="C26" s="4">
        <f>4709+81</f>
        <v>4790</v>
      </c>
      <c r="D26" s="9">
        <v>36140568</v>
      </c>
      <c r="E26" s="6">
        <f t="shared" si="0"/>
        <v>17.402926559662294</v>
      </c>
      <c r="F26" s="6">
        <v>29.31</v>
      </c>
      <c r="G26" s="6">
        <v>5.13</v>
      </c>
      <c r="H26" s="6">
        <v>4.2300000000000004</v>
      </c>
      <c r="I26" s="6">
        <v>0.92</v>
      </c>
      <c r="J26" s="6">
        <v>6.37</v>
      </c>
      <c r="K26" s="6">
        <v>89.92</v>
      </c>
      <c r="L26" s="6">
        <v>77.78</v>
      </c>
      <c r="M26" s="6">
        <v>7.03</v>
      </c>
      <c r="N26" s="4">
        <f>15663354-4344738</f>
        <v>11318616</v>
      </c>
      <c r="O26" s="4">
        <v>1278992</v>
      </c>
      <c r="P26" s="4">
        <v>716799</v>
      </c>
      <c r="Q26" s="4">
        <v>47197</v>
      </c>
      <c r="R26" s="4">
        <v>289940</v>
      </c>
      <c r="S26" s="4">
        <v>61122</v>
      </c>
      <c r="T26" s="4">
        <v>159033</v>
      </c>
      <c r="U26" s="4">
        <v>2866</v>
      </c>
      <c r="V26" s="4">
        <v>161899</v>
      </c>
      <c r="W26" s="4">
        <v>2417</v>
      </c>
    </row>
    <row r="27" spans="1:23" x14ac:dyDescent="0.3">
      <c r="A27" s="2"/>
      <c r="B27" s="3" t="s">
        <v>24</v>
      </c>
      <c r="C27" s="4">
        <f>5908+122</f>
        <v>6030</v>
      </c>
      <c r="D27" s="9">
        <v>36177022</v>
      </c>
      <c r="E27" s="6">
        <f t="shared" si="0"/>
        <v>17.403934723874837</v>
      </c>
      <c r="F27" s="6">
        <v>30.07</v>
      </c>
      <c r="G27" s="6">
        <v>5.3</v>
      </c>
      <c r="H27" s="6">
        <v>4.3</v>
      </c>
      <c r="I27" s="6">
        <v>0.77</v>
      </c>
      <c r="J27" s="6">
        <v>4.87</v>
      </c>
      <c r="K27" s="6">
        <v>91.49</v>
      </c>
      <c r="L27" s="6">
        <v>76.400000000000006</v>
      </c>
      <c r="M27" s="6">
        <v>7.03</v>
      </c>
      <c r="N27" s="4">
        <f>16049209-4471658</f>
        <v>11577551</v>
      </c>
      <c r="O27" s="4">
        <v>1514812</v>
      </c>
      <c r="P27" s="4">
        <v>1088211</v>
      </c>
      <c r="Q27" s="4">
        <v>67457</v>
      </c>
      <c r="R27" s="4">
        <v>463604</v>
      </c>
      <c r="S27" s="4">
        <v>86016</v>
      </c>
      <c r="T27" s="4">
        <v>209836</v>
      </c>
      <c r="U27" s="4">
        <v>-5594</v>
      </c>
      <c r="V27" s="4">
        <v>151148</v>
      </c>
      <c r="W27" s="4">
        <v>9750</v>
      </c>
    </row>
    <row r="28" spans="1:23" x14ac:dyDescent="0.3">
      <c r="A28" s="2"/>
      <c r="B28" s="3" t="s">
        <v>25</v>
      </c>
      <c r="C28" s="4">
        <f>7030+162</f>
        <v>7192</v>
      </c>
      <c r="D28" s="9">
        <v>37915084</v>
      </c>
      <c r="E28" s="6">
        <f t="shared" si="0"/>
        <v>17.450859585596717</v>
      </c>
      <c r="F28" s="6">
        <v>29.72</v>
      </c>
      <c r="G28" s="6">
        <v>6.73</v>
      </c>
      <c r="H28" s="6">
        <v>4.97</v>
      </c>
      <c r="I28" s="6">
        <v>0.43</v>
      </c>
      <c r="J28" s="6">
        <v>2.4900000000000002</v>
      </c>
      <c r="K28" s="6">
        <v>95.32</v>
      </c>
      <c r="L28" s="6">
        <v>75.489999999999995</v>
      </c>
      <c r="M28" s="6">
        <v>5.37</v>
      </c>
      <c r="N28" s="4">
        <f>16008953-4433883</f>
        <v>11575070</v>
      </c>
      <c r="O28" s="4">
        <v>2279236</v>
      </c>
      <c r="P28" s="4">
        <v>1480934</v>
      </c>
      <c r="Q28" s="4">
        <v>84102</v>
      </c>
      <c r="R28" s="4">
        <v>640468</v>
      </c>
      <c r="S28" s="4">
        <v>118851</v>
      </c>
      <c r="T28" s="4">
        <v>157473</v>
      </c>
      <c r="U28" s="4">
        <v>-5959</v>
      </c>
      <c r="V28" s="4">
        <v>106600</v>
      </c>
      <c r="W28" s="4">
        <v>20178</v>
      </c>
    </row>
    <row r="29" spans="1:23" x14ac:dyDescent="0.3">
      <c r="A29" s="2"/>
      <c r="B29" s="3" t="s">
        <v>26</v>
      </c>
      <c r="C29" s="4">
        <f>1132+40</f>
        <v>1172</v>
      </c>
      <c r="D29" s="9">
        <v>38560841</v>
      </c>
      <c r="E29" s="6">
        <f t="shared" si="0"/>
        <v>17.467747837634757</v>
      </c>
      <c r="F29" s="6">
        <v>27.82</v>
      </c>
      <c r="G29" s="6">
        <v>5.68</v>
      </c>
      <c r="H29" s="6">
        <v>4.34</v>
      </c>
      <c r="I29" s="6">
        <v>0.43</v>
      </c>
      <c r="J29" s="6">
        <v>2.54</v>
      </c>
      <c r="K29" s="6">
        <v>95.67</v>
      </c>
      <c r="L29" s="6">
        <v>79.55</v>
      </c>
      <c r="M29" s="6">
        <v>5.39</v>
      </c>
      <c r="N29" s="4">
        <f>16405457-4567795</f>
        <v>11837662</v>
      </c>
      <c r="O29" s="4">
        <v>2010635</v>
      </c>
      <c r="P29" s="4">
        <v>350916</v>
      </c>
      <c r="Q29" s="4">
        <v>13750</v>
      </c>
      <c r="R29" s="4">
        <v>198085</v>
      </c>
      <c r="S29" s="4">
        <v>22610</v>
      </c>
      <c r="T29" s="4">
        <v>40615</v>
      </c>
      <c r="U29" s="4">
        <v>332</v>
      </c>
      <c r="V29" s="4">
        <v>30057</v>
      </c>
      <c r="W29" s="4">
        <v>3367</v>
      </c>
    </row>
    <row r="30" spans="1:23" x14ac:dyDescent="0.3">
      <c r="A30" s="2"/>
      <c r="B30" s="3" t="s">
        <v>27</v>
      </c>
      <c r="C30" s="4">
        <f>2226+82</f>
        <v>2308</v>
      </c>
      <c r="D30" s="9">
        <v>36792828</v>
      </c>
      <c r="E30" s="6">
        <f t="shared" si="0"/>
        <v>17.420813492841035</v>
      </c>
      <c r="F30" s="6">
        <v>26.88</v>
      </c>
      <c r="G30" s="6">
        <v>4.9800000000000004</v>
      </c>
      <c r="H30" s="6">
        <v>4.51</v>
      </c>
      <c r="I30" s="6">
        <v>0.32</v>
      </c>
      <c r="J30" s="6">
        <v>1.51</v>
      </c>
      <c r="K30" s="6">
        <v>96.74</v>
      </c>
      <c r="L30" s="6">
        <v>85.25</v>
      </c>
      <c r="M30" s="6">
        <v>5.09</v>
      </c>
      <c r="N30" s="4">
        <v>17232763</v>
      </c>
      <c r="O30" s="4">
        <v>2355180</v>
      </c>
      <c r="P30" s="4">
        <v>703048</v>
      </c>
      <c r="Q30" s="4">
        <v>27226</v>
      </c>
      <c r="R30" s="4">
        <v>399339</v>
      </c>
      <c r="S30" s="4">
        <v>59415</v>
      </c>
      <c r="T30" s="4">
        <v>57827</v>
      </c>
      <c r="U30" s="4">
        <v>2382</v>
      </c>
      <c r="V30" s="4">
        <v>35551</v>
      </c>
      <c r="W30" s="4">
        <v>9889</v>
      </c>
    </row>
    <row r="31" spans="1:23" x14ac:dyDescent="0.3">
      <c r="A31" s="2"/>
      <c r="B31" s="3" t="s">
        <v>28</v>
      </c>
      <c r="C31" s="4">
        <f>5961+123</f>
        <v>6084</v>
      </c>
      <c r="D31" s="9">
        <v>37052848</v>
      </c>
      <c r="E31" s="6">
        <f t="shared" si="0"/>
        <v>17.42785577584791</v>
      </c>
      <c r="F31" s="6">
        <v>26.55</v>
      </c>
      <c r="G31" s="6">
        <v>4.45</v>
      </c>
      <c r="H31" s="6">
        <v>3.97</v>
      </c>
      <c r="I31" s="6">
        <v>0.32</v>
      </c>
      <c r="J31" s="6">
        <v>1.6</v>
      </c>
      <c r="K31" s="6">
        <v>96.78</v>
      </c>
      <c r="L31" s="6">
        <v>90.4</v>
      </c>
      <c r="M31" s="6">
        <v>4.54</v>
      </c>
      <c r="N31" s="4">
        <v>18104869</v>
      </c>
      <c r="O31" s="4">
        <v>2012655</v>
      </c>
      <c r="P31" s="4">
        <v>1066459</v>
      </c>
      <c r="Q31" s="4">
        <v>39409</v>
      </c>
      <c r="R31" s="4">
        <v>638820</v>
      </c>
      <c r="S31" s="4">
        <v>104742</v>
      </c>
      <c r="T31" s="4">
        <v>87064</v>
      </c>
      <c r="U31" s="4">
        <v>1021</v>
      </c>
      <c r="V31" s="4">
        <v>56457</v>
      </c>
      <c r="W31" s="4">
        <v>16721</v>
      </c>
    </row>
    <row r="32" spans="1:23" x14ac:dyDescent="0.3">
      <c r="A32" s="2"/>
      <c r="B32" s="3" t="s">
        <v>29</v>
      </c>
      <c r="C32" s="4">
        <f>7026+168</f>
        <v>7194</v>
      </c>
      <c r="D32" s="9">
        <v>43123488</v>
      </c>
      <c r="E32" s="6">
        <f t="shared" si="0"/>
        <v>17.579578371831587</v>
      </c>
      <c r="F32" s="6">
        <v>25.26</v>
      </c>
      <c r="G32" s="6">
        <v>5.22</v>
      </c>
      <c r="H32" s="6">
        <v>3.38</v>
      </c>
      <c r="I32" s="6">
        <v>0.31</v>
      </c>
      <c r="J32" s="6">
        <v>1.57</v>
      </c>
      <c r="K32" s="6">
        <v>96.8</v>
      </c>
      <c r="L32" s="6">
        <v>80.12</v>
      </c>
      <c r="M32" s="6">
        <v>3.04</v>
      </c>
      <c r="N32" s="4">
        <v>18757429</v>
      </c>
      <c r="O32" s="4">
        <v>2029898</v>
      </c>
      <c r="P32" s="4">
        <v>1468365</v>
      </c>
      <c r="Q32" s="4">
        <v>50960</v>
      </c>
      <c r="R32" s="4">
        <v>900968</v>
      </c>
      <c r="S32" s="4">
        <v>137238</v>
      </c>
      <c r="T32" s="4">
        <v>118378</v>
      </c>
      <c r="U32" s="4">
        <v>-1513</v>
      </c>
      <c r="V32" s="4">
        <v>74016</v>
      </c>
      <c r="W32" s="4">
        <v>22677</v>
      </c>
    </row>
    <row r="33" spans="1:23" x14ac:dyDescent="0.3">
      <c r="A33" s="2"/>
      <c r="B33" s="3" t="s">
        <v>30</v>
      </c>
      <c r="C33" s="4">
        <f>1065+38</f>
        <v>1103</v>
      </c>
      <c r="D33" s="9">
        <v>42229396</v>
      </c>
      <c r="E33" s="6">
        <f t="shared" si="0"/>
        <v>17.558627124179381</v>
      </c>
      <c r="F33" s="6">
        <v>18.57</v>
      </c>
      <c r="G33" s="6">
        <v>3.35</v>
      </c>
      <c r="H33" s="6">
        <v>1.57</v>
      </c>
      <c r="I33" s="6">
        <v>1.71</v>
      </c>
      <c r="J33" s="6">
        <v>14.19</v>
      </c>
      <c r="K33" s="6">
        <v>83.85</v>
      </c>
      <c r="L33" s="6">
        <v>76.88</v>
      </c>
      <c r="M33" s="6">
        <v>5.12</v>
      </c>
      <c r="N33" s="4">
        <v>21030101</v>
      </c>
      <c r="O33" s="4">
        <v>3050346</v>
      </c>
      <c r="P33" s="4">
        <v>390369</v>
      </c>
      <c r="Q33" s="4">
        <v>11199</v>
      </c>
      <c r="R33" s="4">
        <v>299955</v>
      </c>
      <c r="S33" s="4">
        <v>61620</v>
      </c>
      <c r="T33" s="4">
        <v>101927</v>
      </c>
      <c r="U33" s="4">
        <v>6682</v>
      </c>
      <c r="V33" s="4">
        <v>75155</v>
      </c>
      <c r="W33" s="4">
        <v>1332</v>
      </c>
    </row>
    <row r="34" spans="1:23" x14ac:dyDescent="0.3">
      <c r="A34" s="2"/>
      <c r="B34" s="3" t="s">
        <v>31</v>
      </c>
      <c r="C34" s="4">
        <f>3620+76</f>
        <v>3696</v>
      </c>
      <c r="D34" s="9">
        <v>49580078</v>
      </c>
      <c r="E34" s="6">
        <f t="shared" si="0"/>
        <v>17.719099657785087</v>
      </c>
      <c r="F34" s="6">
        <v>18.96</v>
      </c>
      <c r="G34" s="6">
        <v>3.23</v>
      </c>
      <c r="H34" s="6">
        <v>1.52</v>
      </c>
      <c r="I34" s="6">
        <v>1.48</v>
      </c>
      <c r="J34" s="6">
        <v>11.69</v>
      </c>
      <c r="K34" s="6">
        <v>83.97</v>
      </c>
      <c r="L34" s="6">
        <v>77.290000000000006</v>
      </c>
      <c r="M34" s="6">
        <v>3.61</v>
      </c>
      <c r="N34" s="4">
        <v>29316122</v>
      </c>
      <c r="O34" s="4">
        <v>5772138</v>
      </c>
      <c r="P34" s="4">
        <v>920958</v>
      </c>
      <c r="Q34" s="4">
        <v>21433</v>
      </c>
      <c r="R34" s="4">
        <v>615932</v>
      </c>
      <c r="S34" s="4">
        <v>136312</v>
      </c>
      <c r="T34" s="4">
        <v>206693</v>
      </c>
      <c r="U34" s="4">
        <v>-5506</v>
      </c>
      <c r="V34" s="4">
        <v>117200</v>
      </c>
      <c r="W34" s="4">
        <v>5215</v>
      </c>
    </row>
    <row r="35" spans="1:23" x14ac:dyDescent="0.3">
      <c r="A35" s="2"/>
      <c r="B35" s="3" t="s">
        <v>32</v>
      </c>
      <c r="C35" s="4">
        <v>4655</v>
      </c>
      <c r="D35" s="9">
        <v>56096769</v>
      </c>
      <c r="E35" s="6">
        <f t="shared" si="0"/>
        <v>17.842588775251464</v>
      </c>
      <c r="F35" s="6">
        <v>18.600000000000001</v>
      </c>
      <c r="G35" s="6">
        <v>3.01</v>
      </c>
      <c r="H35" s="6">
        <v>1.1200000000000001</v>
      </c>
      <c r="I35" s="6">
        <v>1.42</v>
      </c>
      <c r="J35" s="6">
        <v>11.42</v>
      </c>
      <c r="K35" s="6">
        <v>84.47</v>
      </c>
      <c r="L35" s="6">
        <v>75.69</v>
      </c>
      <c r="M35" s="6">
        <v>4.2</v>
      </c>
      <c r="N35" s="4">
        <v>23542090</v>
      </c>
      <c r="O35" s="4">
        <v>15667729</v>
      </c>
      <c r="P35" s="4">
        <v>1630040</v>
      </c>
      <c r="Q35" s="4">
        <v>31234</v>
      </c>
      <c r="R35" s="4">
        <v>966462</v>
      </c>
      <c r="S35" s="4">
        <v>206137</v>
      </c>
      <c r="T35" s="4">
        <v>324705</v>
      </c>
      <c r="U35" s="4">
        <v>-25374</v>
      </c>
      <c r="V35" s="4">
        <v>190583</v>
      </c>
      <c r="W35" s="4">
        <v>104982</v>
      </c>
    </row>
    <row r="36" spans="1:23" x14ac:dyDescent="0.3">
      <c r="A36" s="2"/>
      <c r="B36" s="3" t="s">
        <v>33</v>
      </c>
      <c r="C36" s="4">
        <v>5837</v>
      </c>
      <c r="D36" s="9">
        <v>57715586</v>
      </c>
      <c r="E36" s="6">
        <f t="shared" si="0"/>
        <v>17.871037816319291</v>
      </c>
      <c r="F36" s="6">
        <v>19.04</v>
      </c>
      <c r="G36" s="6">
        <v>3.24</v>
      </c>
      <c r="H36" s="6">
        <v>1.77</v>
      </c>
      <c r="I36" s="6">
        <v>0.81</v>
      </c>
      <c r="J36" s="6">
        <v>5.03</v>
      </c>
      <c r="K36" s="6">
        <v>91.01</v>
      </c>
      <c r="L36" s="6">
        <v>80.989999999999995</v>
      </c>
      <c r="M36" s="6">
        <v>2.13</v>
      </c>
      <c r="N36" s="4">
        <v>23621470</v>
      </c>
      <c r="O36" s="4">
        <v>15576470</v>
      </c>
      <c r="P36" s="4">
        <v>2414928</v>
      </c>
      <c r="Q36" s="4">
        <v>40115</v>
      </c>
      <c r="R36" s="4">
        <v>1333158</v>
      </c>
      <c r="S36" s="4">
        <v>277538</v>
      </c>
      <c r="T36" s="4">
        <v>431800</v>
      </c>
      <c r="U36" s="4">
        <v>-26569</v>
      </c>
      <c r="V36" s="4">
        <v>248054</v>
      </c>
      <c r="W36" s="4">
        <v>24041</v>
      </c>
    </row>
    <row r="37" spans="1:23" x14ac:dyDescent="0.3">
      <c r="A37" s="2"/>
      <c r="B37" s="3" t="s">
        <v>34</v>
      </c>
      <c r="C37" s="4">
        <v>32195</v>
      </c>
      <c r="D37" s="9">
        <v>234427001</v>
      </c>
      <c r="E37" s="6">
        <f t="shared" si="0"/>
        <v>19.272654801012568</v>
      </c>
      <c r="F37" s="6">
        <v>23.1</v>
      </c>
      <c r="G37" s="6">
        <v>3.09</v>
      </c>
      <c r="H37" s="6">
        <v>0.92</v>
      </c>
      <c r="I37" s="6">
        <v>1.72</v>
      </c>
      <c r="J37" s="6">
        <v>14.12</v>
      </c>
      <c r="K37" s="6">
        <v>79.900000000000006</v>
      </c>
      <c r="L37" s="6">
        <v>77.28</v>
      </c>
      <c r="M37" s="6">
        <v>3.04</v>
      </c>
      <c r="N37" s="4">
        <v>92036919</v>
      </c>
      <c r="O37" s="4">
        <v>25174865</v>
      </c>
      <c r="P37" s="4">
        <v>2493439</v>
      </c>
      <c r="Q37" s="4">
        <v>65962</v>
      </c>
      <c r="R37" s="4">
        <v>1134016</v>
      </c>
      <c r="S37" s="4">
        <v>23758</v>
      </c>
      <c r="T37" s="4">
        <v>1088191</v>
      </c>
      <c r="U37" s="4">
        <v>-71683</v>
      </c>
      <c r="V37" s="4">
        <v>741642</v>
      </c>
      <c r="W37" s="4">
        <v>31165</v>
      </c>
    </row>
    <row r="38" spans="1:23" x14ac:dyDescent="0.3">
      <c r="A38" s="2"/>
      <c r="B38" s="3" t="s">
        <v>35</v>
      </c>
      <c r="C38" s="4">
        <f>67612+602267</f>
        <v>669879</v>
      </c>
      <c r="D38" s="9">
        <v>247299611</v>
      </c>
      <c r="E38" s="6">
        <f t="shared" si="0"/>
        <v>19.326111159502133</v>
      </c>
      <c r="F38" s="6">
        <v>22.58</v>
      </c>
      <c r="G38" s="6">
        <v>3.11</v>
      </c>
      <c r="H38" s="6">
        <v>0.93</v>
      </c>
      <c r="I38" s="6">
        <v>1.7</v>
      </c>
      <c r="J38" s="6">
        <v>13.84</v>
      </c>
      <c r="K38" s="6">
        <v>79.92</v>
      </c>
      <c r="L38" s="6">
        <v>74.53</v>
      </c>
      <c r="M38" s="6">
        <v>4.0599999999999996</v>
      </c>
      <c r="N38" s="4">
        <v>94307278</v>
      </c>
      <c r="O38" s="4">
        <v>21960521</v>
      </c>
      <c r="P38" s="4">
        <v>5267939</v>
      </c>
      <c r="Q38" s="4">
        <v>120925</v>
      </c>
      <c r="R38" s="4">
        <v>2182615</v>
      </c>
      <c r="S38" s="4">
        <v>39051</v>
      </c>
      <c r="T38" s="4">
        <v>2125559</v>
      </c>
      <c r="U38" s="4">
        <v>-92800</v>
      </c>
      <c r="V38" s="4">
        <v>1480502</v>
      </c>
      <c r="W38" s="4">
        <v>70026</v>
      </c>
    </row>
    <row r="39" spans="1:23" x14ac:dyDescent="0.3">
      <c r="A39" s="2"/>
      <c r="B39" s="3" t="s">
        <v>36</v>
      </c>
      <c r="C39" s="4">
        <f>128298+2116</f>
        <v>130414</v>
      </c>
      <c r="D39" s="9">
        <v>251051724</v>
      </c>
      <c r="E39" s="6">
        <f t="shared" si="0"/>
        <v>19.341169547579348</v>
      </c>
      <c r="F39" s="6">
        <v>22.57</v>
      </c>
      <c r="G39" s="6">
        <v>3.05</v>
      </c>
      <c r="H39" s="6">
        <v>1.02</v>
      </c>
      <c r="I39" s="6">
        <v>1.7</v>
      </c>
      <c r="J39" s="6">
        <v>13.82</v>
      </c>
      <c r="K39" s="6">
        <v>79.84</v>
      </c>
      <c r="L39" s="6">
        <v>74.45</v>
      </c>
      <c r="M39" s="6">
        <v>5.31</v>
      </c>
      <c r="N39" s="4">
        <v>96558481</v>
      </c>
      <c r="O39" s="4">
        <v>21472737</v>
      </c>
      <c r="P39" s="4">
        <v>7502173</v>
      </c>
      <c r="Q39" s="4">
        <v>174403</v>
      </c>
      <c r="R39" s="4">
        <v>3207752</v>
      </c>
      <c r="S39" s="4">
        <v>66007</v>
      </c>
      <c r="T39" s="4">
        <v>3152573</v>
      </c>
      <c r="U39" s="4">
        <v>-50139</v>
      </c>
      <c r="V39" s="4">
        <v>2257285</v>
      </c>
      <c r="W39" s="4">
        <v>134512</v>
      </c>
    </row>
    <row r="40" spans="1:23" x14ac:dyDescent="0.3">
      <c r="A40" s="2"/>
      <c r="B40" s="3" t="s">
        <v>37</v>
      </c>
      <c r="C40" s="4">
        <f>231813+4307</f>
        <v>236120</v>
      </c>
      <c r="D40" s="9">
        <v>265289081</v>
      </c>
      <c r="E40" s="6">
        <f t="shared" si="0"/>
        <v>19.396330661080437</v>
      </c>
      <c r="F40" s="6">
        <v>22.09</v>
      </c>
      <c r="G40" s="6">
        <v>2.93</v>
      </c>
      <c r="H40" s="6">
        <v>0.87</v>
      </c>
      <c r="I40" s="6">
        <v>1.61</v>
      </c>
      <c r="J40" s="6">
        <v>13.71</v>
      </c>
      <c r="K40" s="6">
        <v>80.459999999999994</v>
      </c>
      <c r="L40" s="6">
        <v>73.39</v>
      </c>
      <c r="M40" s="6">
        <v>4.55</v>
      </c>
      <c r="N40" s="4">
        <v>101181900</v>
      </c>
      <c r="O40" s="4">
        <v>22411614</v>
      </c>
      <c r="P40" s="4">
        <v>10246278</v>
      </c>
      <c r="Q40" s="4">
        <v>221513</v>
      </c>
      <c r="R40" s="4">
        <v>4242762</v>
      </c>
      <c r="S40" s="4">
        <v>120238</v>
      </c>
      <c r="T40" s="4">
        <v>4092507</v>
      </c>
      <c r="U40" s="4">
        <v>-131983</v>
      </c>
      <c r="V40" s="4">
        <v>3028205</v>
      </c>
      <c r="W40" s="4">
        <v>283417</v>
      </c>
    </row>
    <row r="41" spans="1:23" x14ac:dyDescent="0.3">
      <c r="A41" s="2"/>
      <c r="B41" s="3" t="s">
        <v>38</v>
      </c>
      <c r="C41" s="4">
        <v>49804</v>
      </c>
      <c r="D41" s="9">
        <v>271293823</v>
      </c>
      <c r="E41" s="6">
        <f t="shared" si="0"/>
        <v>19.418713009216628</v>
      </c>
      <c r="F41" s="6">
        <v>17.2</v>
      </c>
      <c r="G41" s="6">
        <v>2.91</v>
      </c>
      <c r="H41" s="6">
        <v>0.9</v>
      </c>
      <c r="I41" s="6">
        <v>1.93</v>
      </c>
      <c r="J41" s="6">
        <v>16.579999999999998</v>
      </c>
      <c r="K41" s="6">
        <v>75.349999999999994</v>
      </c>
      <c r="L41" s="6">
        <v>74.37</v>
      </c>
      <c r="M41" s="6">
        <v>5.6</v>
      </c>
      <c r="N41" s="4">
        <v>106583388</v>
      </c>
      <c r="O41" s="4">
        <v>21858716</v>
      </c>
      <c r="P41" s="4">
        <v>2626097</v>
      </c>
      <c r="Q41" s="4">
        <v>39475</v>
      </c>
      <c r="R41" s="4">
        <v>1060727</v>
      </c>
      <c r="S41" s="4">
        <v>14315</v>
      </c>
      <c r="T41" s="4">
        <v>1332308</v>
      </c>
      <c r="U41" s="4">
        <v>-31085</v>
      </c>
      <c r="V41" s="4">
        <v>987685</v>
      </c>
      <c r="W41" s="4">
        <v>74916</v>
      </c>
    </row>
    <row r="42" spans="1:23" x14ac:dyDescent="0.3">
      <c r="A42" s="2"/>
      <c r="B42" s="3" t="s">
        <v>39</v>
      </c>
      <c r="C42" s="4">
        <f>216653+1960</f>
        <v>218613</v>
      </c>
      <c r="D42" s="9">
        <v>277342955</v>
      </c>
      <c r="E42" s="6">
        <f t="shared" si="0"/>
        <v>19.440765403025182</v>
      </c>
      <c r="F42" s="6">
        <v>17.309999999999999</v>
      </c>
      <c r="G42" s="6">
        <v>2.78</v>
      </c>
      <c r="H42" s="6">
        <v>0.74</v>
      </c>
      <c r="I42" s="6">
        <v>2.0299999999999998</v>
      </c>
      <c r="J42" s="6">
        <v>17.66</v>
      </c>
      <c r="K42" s="6">
        <v>74.5</v>
      </c>
      <c r="L42" s="6">
        <v>78.14</v>
      </c>
      <c r="M42" s="6">
        <v>4.87</v>
      </c>
      <c r="N42" s="4">
        <v>112374179</v>
      </c>
      <c r="O42" s="4">
        <v>22326811</v>
      </c>
      <c r="P42" s="4">
        <v>5490056</v>
      </c>
      <c r="Q42" s="4">
        <v>80708</v>
      </c>
      <c r="R42" s="4">
        <v>2122196</v>
      </c>
      <c r="S42" s="4">
        <v>15867</v>
      </c>
      <c r="T42" s="4">
        <v>2829039</v>
      </c>
      <c r="U42" s="4">
        <v>-66835</v>
      </c>
      <c r="V42" s="4">
        <v>2131289</v>
      </c>
      <c r="W42" s="4">
        <v>191278</v>
      </c>
    </row>
    <row r="43" spans="1:23" x14ac:dyDescent="0.3">
      <c r="A43" s="2"/>
      <c r="B43" s="3" t="s">
        <v>40</v>
      </c>
      <c r="C43" s="4">
        <v>165595</v>
      </c>
      <c r="D43" s="9">
        <v>280002034</v>
      </c>
      <c r="E43" s="6">
        <f t="shared" ref="E43:E106" si="1">LN(D43)</f>
        <v>19.450307425392854</v>
      </c>
      <c r="F43" s="6">
        <v>17.190000000000001</v>
      </c>
      <c r="G43" s="6">
        <v>2.67</v>
      </c>
      <c r="H43" s="6">
        <v>0.59</v>
      </c>
      <c r="I43" s="6">
        <v>2.08</v>
      </c>
      <c r="J43" s="6">
        <v>17.440000000000001</v>
      </c>
      <c r="K43" s="6">
        <v>74.02</v>
      </c>
      <c r="L43" s="6">
        <v>81.45</v>
      </c>
      <c r="M43" s="6">
        <v>6.2</v>
      </c>
      <c r="N43" s="4">
        <v>118958430</v>
      </c>
      <c r="O43" s="4">
        <v>21780803</v>
      </c>
      <c r="P43" s="4">
        <v>8364778</v>
      </c>
      <c r="Q43" s="4">
        <v>115876</v>
      </c>
      <c r="R43" s="4">
        <v>3379137</v>
      </c>
      <c r="S43" s="4">
        <v>16386</v>
      </c>
      <c r="T43" s="4">
        <v>4416966</v>
      </c>
      <c r="U43" s="4">
        <v>-132010</v>
      </c>
      <c r="V43" s="4">
        <v>3205251</v>
      </c>
      <c r="W43" s="4">
        <v>32675</v>
      </c>
    </row>
    <row r="44" spans="1:23" x14ac:dyDescent="0.3">
      <c r="A44" s="2"/>
      <c r="B44" s="3" t="s">
        <v>41</v>
      </c>
      <c r="C44" s="4">
        <f>315924+3438</f>
        <v>319362</v>
      </c>
      <c r="D44" s="9">
        <v>305727438</v>
      </c>
      <c r="E44" s="6">
        <f t="shared" si="1"/>
        <v>19.538204537494789</v>
      </c>
      <c r="F44" s="6">
        <v>20.29</v>
      </c>
      <c r="G44" s="6">
        <v>2.42</v>
      </c>
      <c r="H44" s="6">
        <v>0.56999999999999995</v>
      </c>
      <c r="I44" s="6">
        <v>1.98</v>
      </c>
      <c r="J44" s="6">
        <v>16.84</v>
      </c>
      <c r="K44" s="6">
        <v>75.88</v>
      </c>
      <c r="L44" s="6">
        <v>79.37</v>
      </c>
      <c r="M44" s="6">
        <v>8.3000000000000007</v>
      </c>
      <c r="N44" s="4">
        <v>124284807</v>
      </c>
      <c r="O44" s="4">
        <v>27797852</v>
      </c>
      <c r="P44" s="4">
        <v>11354171</v>
      </c>
      <c r="Q44" s="4">
        <v>142193</v>
      </c>
      <c r="R44" s="4">
        <v>4722223</v>
      </c>
      <c r="S44" s="4">
        <v>11169</v>
      </c>
      <c r="T44" s="4">
        <v>5647675</v>
      </c>
      <c r="U44" s="4">
        <v>-132872</v>
      </c>
      <c r="V44" s="4">
        <v>4260182</v>
      </c>
      <c r="W44" s="4">
        <v>518032</v>
      </c>
    </row>
    <row r="45" spans="1:23" x14ac:dyDescent="0.3">
      <c r="A45" s="2"/>
      <c r="B45" s="3" t="s">
        <v>42</v>
      </c>
      <c r="C45" s="4">
        <f>210635+800</f>
        <v>211435</v>
      </c>
      <c r="D45" s="9">
        <v>313252694</v>
      </c>
      <c r="E45" s="6">
        <f t="shared" si="1"/>
        <v>19.562520751863087</v>
      </c>
      <c r="F45" s="6">
        <v>20.36</v>
      </c>
      <c r="G45" s="6">
        <v>2.36</v>
      </c>
      <c r="H45" s="6">
        <v>0.54</v>
      </c>
      <c r="I45" s="6">
        <v>2.48</v>
      </c>
      <c r="J45" s="6">
        <v>18.16</v>
      </c>
      <c r="K45" s="6">
        <v>69.650000000000006</v>
      </c>
      <c r="L45" s="6">
        <v>79.14</v>
      </c>
      <c r="M45" s="6">
        <v>6.8</v>
      </c>
      <c r="N45" s="4">
        <v>127192568</v>
      </c>
      <c r="O45" s="4">
        <v>21177241</v>
      </c>
      <c r="P45" s="4">
        <v>2981261</v>
      </c>
      <c r="Q45" s="4">
        <v>22459</v>
      </c>
      <c r="R45" s="4">
        <v>1370958</v>
      </c>
      <c r="S45" s="4">
        <v>481</v>
      </c>
      <c r="T45" s="4">
        <v>1938759</v>
      </c>
      <c r="U45" s="4">
        <v>-46386</v>
      </c>
      <c r="V45" s="4">
        <v>148282</v>
      </c>
      <c r="W45" s="4">
        <v>102692</v>
      </c>
    </row>
    <row r="46" spans="1:23" x14ac:dyDescent="0.3">
      <c r="A46" s="2"/>
      <c r="B46" s="3" t="s">
        <v>43</v>
      </c>
      <c r="C46" s="4">
        <f>280031+1614</f>
        <v>281645</v>
      </c>
      <c r="D46" s="9">
        <v>313612591</v>
      </c>
      <c r="E46" s="6">
        <f t="shared" si="1"/>
        <v>19.56366899550699</v>
      </c>
      <c r="F46" s="6">
        <v>20.29</v>
      </c>
      <c r="G46" s="6">
        <v>2.31</v>
      </c>
      <c r="H46" s="6">
        <v>0.62</v>
      </c>
      <c r="I46" s="6">
        <v>2.36</v>
      </c>
      <c r="J46" s="6">
        <v>17.27</v>
      </c>
      <c r="K46" s="6">
        <v>70.87</v>
      </c>
      <c r="L46" s="6">
        <v>87.8</v>
      </c>
      <c r="M46" s="6">
        <v>10.88</v>
      </c>
      <c r="N46" s="4">
        <v>129162730</v>
      </c>
      <c r="O46" s="4">
        <v>19551452</v>
      </c>
      <c r="P46" s="4">
        <v>6174342</v>
      </c>
      <c r="Q46" s="4">
        <v>43222</v>
      </c>
      <c r="R46" s="4">
        <v>2762964</v>
      </c>
      <c r="S46" s="4">
        <v>749</v>
      </c>
      <c r="T46" s="4">
        <v>3737994</v>
      </c>
      <c r="U46" s="4">
        <v>-87206</v>
      </c>
      <c r="V46" s="4">
        <v>2822128</v>
      </c>
      <c r="W46" s="4">
        <v>190584</v>
      </c>
    </row>
    <row r="47" spans="1:23" x14ac:dyDescent="0.3">
      <c r="A47" s="2"/>
      <c r="B47" s="3" t="s">
        <v>44</v>
      </c>
      <c r="C47" s="4">
        <v>342375</v>
      </c>
      <c r="D47" s="9">
        <v>319846454</v>
      </c>
      <c r="E47" s="6">
        <f t="shared" si="1"/>
        <v>19.583351607352192</v>
      </c>
      <c r="F47" s="6">
        <v>20.7</v>
      </c>
      <c r="G47" s="6">
        <v>2.21</v>
      </c>
      <c r="H47" s="6">
        <v>0.61</v>
      </c>
      <c r="I47" s="6">
        <v>2.34</v>
      </c>
      <c r="J47" s="6">
        <v>16.850000000000001</v>
      </c>
      <c r="K47" s="6">
        <v>71.430000000000007</v>
      </c>
      <c r="L47" s="6">
        <v>88.31</v>
      </c>
      <c r="M47" s="6">
        <v>5.59</v>
      </c>
      <c r="N47" s="4">
        <v>133544386</v>
      </c>
      <c r="O47" s="4">
        <v>21383434</v>
      </c>
      <c r="P47" s="4">
        <v>9342180</v>
      </c>
      <c r="Q47" s="4">
        <v>62630</v>
      </c>
      <c r="R47" s="4">
        <v>4323666</v>
      </c>
      <c r="S47" s="4">
        <v>911</v>
      </c>
      <c r="T47" s="4">
        <v>5583834</v>
      </c>
      <c r="U47" s="4">
        <v>-133641</v>
      </c>
      <c r="V47" s="4">
        <v>4200176</v>
      </c>
      <c r="W47" s="4">
        <v>414718</v>
      </c>
    </row>
    <row r="48" spans="1:23" x14ac:dyDescent="0.3">
      <c r="A48" s="2" t="s">
        <v>46</v>
      </c>
      <c r="B48" s="3" t="s">
        <v>22</v>
      </c>
      <c r="C48" s="4">
        <v>2</v>
      </c>
      <c r="D48" s="9">
        <v>2100240</v>
      </c>
      <c r="E48" s="6">
        <f t="shared" si="1"/>
        <v>14.557562181877822</v>
      </c>
      <c r="F48" s="6">
        <v>19.39</v>
      </c>
      <c r="G48" s="6">
        <v>4.33</v>
      </c>
      <c r="H48" s="6">
        <v>3.71</v>
      </c>
      <c r="I48" s="6">
        <v>0.3</v>
      </c>
      <c r="J48" s="6">
        <v>2.5</v>
      </c>
      <c r="K48" s="10">
        <v>96.59</v>
      </c>
      <c r="L48" s="6">
        <v>77.16</v>
      </c>
      <c r="M48" s="6">
        <v>6.03</v>
      </c>
      <c r="N48" s="4">
        <v>19456</v>
      </c>
      <c r="O48" s="11">
        <v>19456</v>
      </c>
      <c r="P48" s="11">
        <v>9596</v>
      </c>
      <c r="Q48" s="11">
        <v>1907</v>
      </c>
      <c r="R48" s="11">
        <v>21510</v>
      </c>
      <c r="S48" s="12">
        <v>135</v>
      </c>
      <c r="T48" s="4">
        <v>1520</v>
      </c>
      <c r="U48" s="4">
        <v>28</v>
      </c>
      <c r="V48" s="4">
        <v>1548</v>
      </c>
      <c r="W48" s="4">
        <v>28</v>
      </c>
    </row>
    <row r="49" spans="1:23" x14ac:dyDescent="0.3">
      <c r="A49" s="2"/>
      <c r="B49" s="3" t="s">
        <v>23</v>
      </c>
      <c r="C49" s="4">
        <v>2</v>
      </c>
      <c r="D49" s="9">
        <v>2048306</v>
      </c>
      <c r="E49" s="6">
        <f t="shared" si="1"/>
        <v>14.532523668042867</v>
      </c>
      <c r="F49" s="6">
        <v>22.94</v>
      </c>
      <c r="G49" s="6">
        <v>1.91</v>
      </c>
      <c r="H49" s="6">
        <v>1.33</v>
      </c>
      <c r="I49" s="6">
        <v>0.31</v>
      </c>
      <c r="J49" s="6">
        <v>2.57</v>
      </c>
      <c r="K49" s="10">
        <v>96.62</v>
      </c>
      <c r="L49" s="6">
        <v>83.05</v>
      </c>
      <c r="M49" s="6">
        <v>5.0599999999999996</v>
      </c>
      <c r="N49" s="4">
        <v>45487</v>
      </c>
      <c r="O49" s="11">
        <v>45487</v>
      </c>
      <c r="P49" s="11">
        <v>18259</v>
      </c>
      <c r="Q49" s="11">
        <v>3765</v>
      </c>
      <c r="R49" s="11">
        <v>44076</v>
      </c>
      <c r="S49" s="12">
        <v>245</v>
      </c>
      <c r="T49" s="4">
        <v>3058</v>
      </c>
      <c r="U49" s="4">
        <v>70</v>
      </c>
      <c r="V49" s="4">
        <v>3128</v>
      </c>
      <c r="W49" s="4">
        <v>206</v>
      </c>
    </row>
    <row r="50" spans="1:23" x14ac:dyDescent="0.3">
      <c r="A50" s="2"/>
      <c r="B50" s="3" t="s">
        <v>24</v>
      </c>
      <c r="C50" s="4">
        <v>18</v>
      </c>
      <c r="D50" s="9">
        <v>1990341</v>
      </c>
      <c r="E50" s="6">
        <f t="shared" si="1"/>
        <v>14.503816538804697</v>
      </c>
      <c r="F50" s="6">
        <v>21.18</v>
      </c>
      <c r="G50" s="6">
        <v>4.88</v>
      </c>
      <c r="H50" s="6">
        <v>4.05</v>
      </c>
      <c r="I50" s="6">
        <v>0.33</v>
      </c>
      <c r="J50" s="6">
        <v>2.69</v>
      </c>
      <c r="K50" s="10">
        <v>95.64</v>
      </c>
      <c r="L50" s="6">
        <v>90.6</v>
      </c>
      <c r="M50" s="6">
        <v>5.04</v>
      </c>
      <c r="N50" s="4">
        <v>53960</v>
      </c>
      <c r="O50" s="11">
        <v>53960</v>
      </c>
      <c r="P50" s="11">
        <v>25114</v>
      </c>
      <c r="Q50" s="11">
        <v>5415</v>
      </c>
      <c r="R50" s="11">
        <v>66421</v>
      </c>
      <c r="S50" s="12">
        <v>353</v>
      </c>
      <c r="T50" s="4">
        <v>5957</v>
      </c>
      <c r="U50" s="4">
        <v>20</v>
      </c>
      <c r="V50" s="4">
        <v>5977</v>
      </c>
      <c r="W50" s="4">
        <v>305</v>
      </c>
    </row>
    <row r="51" spans="1:23" x14ac:dyDescent="0.3">
      <c r="A51" s="2"/>
      <c r="B51" s="3" t="s">
        <v>25</v>
      </c>
      <c r="C51" s="4">
        <v>24</v>
      </c>
      <c r="D51" s="9">
        <v>2126019</v>
      </c>
      <c r="E51" s="6">
        <f t="shared" si="1"/>
        <v>14.569761774814934</v>
      </c>
      <c r="F51" s="6">
        <v>22.07</v>
      </c>
      <c r="G51" s="6">
        <v>3.99</v>
      </c>
      <c r="H51" s="6">
        <v>3.41</v>
      </c>
      <c r="I51" s="6">
        <v>0.32</v>
      </c>
      <c r="J51" s="6">
        <v>2.02</v>
      </c>
      <c r="K51" s="10">
        <v>96.38</v>
      </c>
      <c r="L51" s="6">
        <v>82.78</v>
      </c>
      <c r="M51" s="6">
        <v>5.1100000000000003</v>
      </c>
      <c r="N51" s="4">
        <v>41422</v>
      </c>
      <c r="O51" s="11">
        <v>41422</v>
      </c>
      <c r="P51" s="11">
        <v>31254</v>
      </c>
      <c r="Q51" s="11">
        <v>7082</v>
      </c>
      <c r="R51" s="11">
        <v>90699</v>
      </c>
      <c r="S51" s="12">
        <v>496</v>
      </c>
      <c r="T51" s="4">
        <v>6308</v>
      </c>
      <c r="U51" s="4">
        <v>27</v>
      </c>
      <c r="V51" s="4">
        <v>4974</v>
      </c>
      <c r="W51" s="4">
        <v>542</v>
      </c>
    </row>
    <row r="52" spans="1:23" x14ac:dyDescent="0.3">
      <c r="A52" s="2"/>
      <c r="B52" s="3" t="s">
        <v>26</v>
      </c>
      <c r="C52" s="4">
        <v>2</v>
      </c>
      <c r="D52" s="9">
        <v>1727968</v>
      </c>
      <c r="E52" s="6">
        <f t="shared" si="1"/>
        <v>14.362456709656149</v>
      </c>
      <c r="F52" s="6">
        <v>23.85</v>
      </c>
      <c r="G52" s="6">
        <v>3.12</v>
      </c>
      <c r="H52" s="6">
        <v>2.58</v>
      </c>
      <c r="I52" s="6">
        <v>0.34</v>
      </c>
      <c r="J52" s="6">
        <v>2.36</v>
      </c>
      <c r="K52" s="10">
        <v>96.45</v>
      </c>
      <c r="L52" s="6">
        <v>81.38</v>
      </c>
      <c r="M52" s="6">
        <v>5.01</v>
      </c>
      <c r="N52" s="4">
        <v>43857</v>
      </c>
      <c r="O52" s="11">
        <v>43857</v>
      </c>
      <c r="P52" s="11">
        <v>7453</v>
      </c>
      <c r="Q52" s="11">
        <v>1539</v>
      </c>
      <c r="R52" s="11">
        <v>23180</v>
      </c>
      <c r="S52" s="12">
        <v>97</v>
      </c>
      <c r="T52" s="4">
        <v>1601</v>
      </c>
      <c r="U52" s="4">
        <v>-56</v>
      </c>
      <c r="V52" s="4">
        <v>1545</v>
      </c>
      <c r="W52" s="4">
        <v>52</v>
      </c>
    </row>
    <row r="53" spans="1:23" x14ac:dyDescent="0.3">
      <c r="A53" s="2"/>
      <c r="B53" s="3" t="s">
        <v>27</v>
      </c>
      <c r="C53" s="4">
        <v>2</v>
      </c>
      <c r="D53" s="9">
        <v>1811023</v>
      </c>
      <c r="E53" s="6">
        <f t="shared" si="1"/>
        <v>14.409402436950558</v>
      </c>
      <c r="F53" s="6">
        <v>18.5</v>
      </c>
      <c r="G53" s="6">
        <v>4.8099999999999996</v>
      </c>
      <c r="H53" s="6">
        <v>4.08</v>
      </c>
      <c r="I53" s="6">
        <v>0.2</v>
      </c>
      <c r="J53" s="6">
        <v>1.41</v>
      </c>
      <c r="K53" s="10">
        <v>97.87</v>
      </c>
      <c r="L53" s="6">
        <v>77.84</v>
      </c>
      <c r="M53" s="6">
        <v>5.05</v>
      </c>
      <c r="N53" s="4">
        <v>55001</v>
      </c>
      <c r="O53" s="11">
        <v>55001</v>
      </c>
      <c r="P53" s="11">
        <v>13755</v>
      </c>
      <c r="Q53" s="11">
        <v>2918</v>
      </c>
      <c r="R53" s="11">
        <v>44597</v>
      </c>
      <c r="S53" s="12">
        <v>246</v>
      </c>
      <c r="T53" s="4">
        <v>1800</v>
      </c>
      <c r="U53" s="4">
        <v>-13</v>
      </c>
      <c r="V53" s="4">
        <v>1787</v>
      </c>
      <c r="W53" s="4">
        <v>98</v>
      </c>
    </row>
    <row r="54" spans="1:23" x14ac:dyDescent="0.3">
      <c r="A54" s="2"/>
      <c r="B54" s="3" t="s">
        <v>28</v>
      </c>
      <c r="C54" s="4">
        <v>2</v>
      </c>
      <c r="D54" s="9">
        <v>2182589</v>
      </c>
      <c r="E54" s="6">
        <f t="shared" si="1"/>
        <v>14.596022344787709</v>
      </c>
      <c r="F54" s="6">
        <v>18.04</v>
      </c>
      <c r="G54" s="6">
        <v>4.03</v>
      </c>
      <c r="H54" s="6">
        <v>3.42</v>
      </c>
      <c r="I54" s="6">
        <v>0.06</v>
      </c>
      <c r="J54" s="6">
        <v>0.47</v>
      </c>
      <c r="K54" s="10">
        <v>99.16</v>
      </c>
      <c r="L54" s="6">
        <v>73.81</v>
      </c>
      <c r="M54" s="6">
        <v>5</v>
      </c>
      <c r="N54" s="4">
        <v>52488</v>
      </c>
      <c r="O54" s="11">
        <v>52488</v>
      </c>
      <c r="P54" s="11">
        <v>20921</v>
      </c>
      <c r="Q54" s="11">
        <v>4105</v>
      </c>
      <c r="R54" s="11">
        <v>64763</v>
      </c>
      <c r="S54" s="12">
        <v>408</v>
      </c>
      <c r="T54" s="4">
        <v>1113</v>
      </c>
      <c r="U54" s="4">
        <v>-273</v>
      </c>
      <c r="V54" s="4">
        <v>841</v>
      </c>
      <c r="W54" s="4">
        <v>162</v>
      </c>
    </row>
    <row r="55" spans="1:23" x14ac:dyDescent="0.3">
      <c r="A55" s="2"/>
      <c r="B55" s="3" t="s">
        <v>29</v>
      </c>
      <c r="C55" s="4">
        <v>2</v>
      </c>
      <c r="D55" s="9">
        <v>2262451</v>
      </c>
      <c r="E55" s="6">
        <f t="shared" si="1"/>
        <v>14.631959296863128</v>
      </c>
      <c r="F55" s="6">
        <v>19.440000000000001</v>
      </c>
      <c r="G55" s="6">
        <v>3.94</v>
      </c>
      <c r="H55" s="6">
        <v>2.64</v>
      </c>
      <c r="I55" s="6">
        <v>0.05</v>
      </c>
      <c r="J55" s="6">
        <v>0.39</v>
      </c>
      <c r="K55" s="10">
        <v>99.8</v>
      </c>
      <c r="L55" s="6">
        <v>80.52</v>
      </c>
      <c r="M55" s="6">
        <v>4.53</v>
      </c>
      <c r="N55" s="4">
        <v>23295</v>
      </c>
      <c r="O55" s="11">
        <v>23295</v>
      </c>
      <c r="P55" s="11">
        <v>29518</v>
      </c>
      <c r="Q55" s="11">
        <v>4793</v>
      </c>
      <c r="R55" s="11">
        <v>88073</v>
      </c>
      <c r="S55" s="12">
        <v>572</v>
      </c>
      <c r="T55" s="4">
        <v>348</v>
      </c>
      <c r="U55" s="4">
        <v>721</v>
      </c>
      <c r="V55" s="4">
        <v>913</v>
      </c>
      <c r="W55" s="4">
        <v>240</v>
      </c>
    </row>
    <row r="56" spans="1:23" x14ac:dyDescent="0.3">
      <c r="A56" s="2"/>
      <c r="B56" s="3" t="s">
        <v>30</v>
      </c>
      <c r="C56" s="4">
        <v>1</v>
      </c>
      <c r="D56" s="9">
        <v>2082173</v>
      </c>
      <c r="E56" s="6">
        <f t="shared" si="1"/>
        <v>14.548922617884639</v>
      </c>
      <c r="F56" s="6">
        <v>20.12</v>
      </c>
      <c r="G56" s="6">
        <v>4.8899999999999997</v>
      </c>
      <c r="H56" s="6">
        <v>3.52</v>
      </c>
      <c r="I56" s="6">
        <v>0.15</v>
      </c>
      <c r="J56" s="6">
        <v>1.41</v>
      </c>
      <c r="K56" s="10">
        <v>98.17</v>
      </c>
      <c r="L56" s="6">
        <v>79.08</v>
      </c>
      <c r="M56" s="6">
        <v>4.9400000000000004</v>
      </c>
      <c r="N56" s="4">
        <v>17763</v>
      </c>
      <c r="O56" s="11">
        <v>17763</v>
      </c>
      <c r="P56" s="11">
        <v>5843</v>
      </c>
      <c r="Q56" s="11">
        <v>524</v>
      </c>
      <c r="R56" s="11">
        <v>19974</v>
      </c>
      <c r="S56" s="12">
        <v>77</v>
      </c>
      <c r="T56" s="4">
        <v>770</v>
      </c>
      <c r="U56" s="4">
        <v>6</v>
      </c>
      <c r="V56" s="4">
        <v>776</v>
      </c>
      <c r="W56" s="4">
        <v>25</v>
      </c>
    </row>
    <row r="57" spans="1:23" x14ac:dyDescent="0.3">
      <c r="A57" s="2"/>
      <c r="B57" s="3" t="s">
        <v>31</v>
      </c>
      <c r="C57" s="4">
        <v>1</v>
      </c>
      <c r="D57" s="9">
        <v>2105317</v>
      </c>
      <c r="E57" s="6">
        <f t="shared" si="1"/>
        <v>14.559976607584735</v>
      </c>
      <c r="F57" s="6">
        <v>21.78</v>
      </c>
      <c r="G57" s="6">
        <v>4.58</v>
      </c>
      <c r="H57" s="6">
        <v>3.62</v>
      </c>
      <c r="I57" s="6">
        <v>0.02</v>
      </c>
      <c r="J57" s="6">
        <v>0.15</v>
      </c>
      <c r="K57" s="10">
        <v>99.76</v>
      </c>
      <c r="L57" s="6">
        <v>79.849999999999994</v>
      </c>
      <c r="M57" s="6">
        <v>5</v>
      </c>
      <c r="N57" s="4">
        <v>14089</v>
      </c>
      <c r="O57" s="11">
        <v>14089</v>
      </c>
      <c r="P57" s="11">
        <v>9908</v>
      </c>
      <c r="Q57" s="11">
        <v>863</v>
      </c>
      <c r="R57" s="11">
        <v>39775</v>
      </c>
      <c r="S57" s="12">
        <v>163</v>
      </c>
      <c r="T57" s="4">
        <v>176</v>
      </c>
      <c r="U57" s="4">
        <v>-9</v>
      </c>
      <c r="V57" s="4">
        <v>167</v>
      </c>
      <c r="W57" s="4">
        <v>117</v>
      </c>
    </row>
    <row r="58" spans="1:23" x14ac:dyDescent="0.3">
      <c r="A58" s="2"/>
      <c r="B58" s="3" t="s">
        <v>32</v>
      </c>
      <c r="C58" s="4">
        <v>0</v>
      </c>
      <c r="D58" s="9">
        <v>2134607</v>
      </c>
      <c r="E58" s="6">
        <f t="shared" si="1"/>
        <v>14.573793112759539</v>
      </c>
      <c r="F58" s="6">
        <v>22.78</v>
      </c>
      <c r="G58" s="6">
        <v>4.6900000000000004</v>
      </c>
      <c r="H58" s="6">
        <v>3.34</v>
      </c>
      <c r="I58" s="6">
        <v>7.0000000000000007E-2</v>
      </c>
      <c r="J58" s="6">
        <v>0.65</v>
      </c>
      <c r="K58" s="10">
        <v>97.9</v>
      </c>
      <c r="L58" s="6">
        <v>76.209999999999994</v>
      </c>
      <c r="M58" s="6">
        <v>3.03</v>
      </c>
      <c r="N58" s="4">
        <v>259393</v>
      </c>
      <c r="O58" s="11">
        <v>259393</v>
      </c>
      <c r="P58" s="11">
        <v>14733</v>
      </c>
      <c r="Q58" s="11">
        <v>1256</v>
      </c>
      <c r="R58" s="11">
        <v>57923</v>
      </c>
      <c r="S58" s="12">
        <v>917</v>
      </c>
      <c r="T58" s="4">
        <v>2559</v>
      </c>
      <c r="U58" s="4">
        <v>-1482</v>
      </c>
      <c r="V58" s="4">
        <v>1078</v>
      </c>
      <c r="W58" s="4">
        <v>151</v>
      </c>
    </row>
    <row r="59" spans="1:23" x14ac:dyDescent="0.3">
      <c r="A59" s="2"/>
      <c r="B59" s="3" t="s">
        <v>33</v>
      </c>
      <c r="C59" s="4">
        <v>1</v>
      </c>
      <c r="D59" s="9">
        <v>2296027</v>
      </c>
      <c r="E59" s="6">
        <f t="shared" si="1"/>
        <v>14.646690795934333</v>
      </c>
      <c r="F59" s="6">
        <v>24.6</v>
      </c>
      <c r="G59" s="6">
        <v>4.7300000000000004</v>
      </c>
      <c r="H59" s="6">
        <v>3.01</v>
      </c>
      <c r="I59" s="6">
        <v>0.16</v>
      </c>
      <c r="J59" s="6">
        <v>-0.1</v>
      </c>
      <c r="K59" s="10">
        <v>96.93</v>
      </c>
      <c r="L59" s="6">
        <v>74.05</v>
      </c>
      <c r="M59" s="6">
        <v>3.06</v>
      </c>
      <c r="N59" s="4">
        <v>251345</v>
      </c>
      <c r="O59" s="11">
        <v>251345</v>
      </c>
      <c r="P59" s="11">
        <v>18471</v>
      </c>
      <c r="Q59" s="11">
        <v>841</v>
      </c>
      <c r="R59" s="11">
        <v>76272</v>
      </c>
      <c r="S59" s="12">
        <v>2816</v>
      </c>
      <c r="T59" s="4">
        <v>3615</v>
      </c>
      <c r="U59" s="4">
        <v>-203</v>
      </c>
      <c r="V59" s="4">
        <v>-215</v>
      </c>
      <c r="W59" s="4">
        <v>156</v>
      </c>
    </row>
    <row r="60" spans="1:23" x14ac:dyDescent="0.3">
      <c r="A60" s="2"/>
      <c r="B60" s="3" t="s">
        <v>34</v>
      </c>
      <c r="C60" s="4">
        <v>0</v>
      </c>
      <c r="D60" s="9">
        <v>2117098</v>
      </c>
      <c r="E60" s="6">
        <f t="shared" si="1"/>
        <v>14.565556840968096</v>
      </c>
      <c r="F60" s="6">
        <v>27.83</v>
      </c>
      <c r="G60" s="6">
        <v>5.49</v>
      </c>
      <c r="H60" s="6">
        <v>2.98</v>
      </c>
      <c r="I60" s="6">
        <v>0.8</v>
      </c>
      <c r="J60" s="6">
        <v>7.12</v>
      </c>
      <c r="K60" s="10">
        <v>92.61</v>
      </c>
      <c r="L60" s="6">
        <v>63.99</v>
      </c>
      <c r="M60" s="6">
        <v>3.05</v>
      </c>
      <c r="N60" s="4">
        <v>244870</v>
      </c>
      <c r="O60" s="11">
        <v>244870</v>
      </c>
      <c r="P60" s="11">
        <v>4369</v>
      </c>
      <c r="Q60" s="11">
        <v>98</v>
      </c>
      <c r="R60" s="11">
        <v>13627</v>
      </c>
      <c r="S60" s="12">
        <v>1218</v>
      </c>
      <c r="T60" s="4">
        <v>4384</v>
      </c>
      <c r="U60" s="4">
        <v>105</v>
      </c>
      <c r="V60" s="4">
        <v>4488</v>
      </c>
      <c r="W60" s="4">
        <v>16</v>
      </c>
    </row>
    <row r="61" spans="1:23" x14ac:dyDescent="0.3">
      <c r="A61" s="2"/>
      <c r="B61" s="3" t="s">
        <v>35</v>
      </c>
      <c r="C61" s="4">
        <v>1</v>
      </c>
      <c r="D61" s="9">
        <v>1830047</v>
      </c>
      <c r="E61" s="6">
        <f t="shared" si="1"/>
        <v>14.419852207547908</v>
      </c>
      <c r="F61" s="6">
        <v>28.8</v>
      </c>
      <c r="G61" s="6">
        <v>6.98</v>
      </c>
      <c r="H61" s="6">
        <v>3.51</v>
      </c>
      <c r="I61" s="6">
        <v>0.71</v>
      </c>
      <c r="J61" s="6">
        <v>5.74</v>
      </c>
      <c r="K61" s="10">
        <v>92.49</v>
      </c>
      <c r="L61" s="6">
        <v>60.45</v>
      </c>
      <c r="M61" s="6">
        <v>3.05</v>
      </c>
      <c r="N61" s="4">
        <v>151555</v>
      </c>
      <c r="O61" s="11">
        <v>151555</v>
      </c>
      <c r="P61" s="11">
        <v>10455</v>
      </c>
      <c r="Q61" s="11">
        <v>158</v>
      </c>
      <c r="R61" s="11">
        <v>23571</v>
      </c>
      <c r="S61" s="12">
        <v>1896</v>
      </c>
      <c r="T61" s="4">
        <v>7250</v>
      </c>
      <c r="U61" s="4">
        <v>-31</v>
      </c>
      <c r="V61" s="4">
        <v>7219</v>
      </c>
      <c r="W61" s="4">
        <v>33</v>
      </c>
    </row>
    <row r="62" spans="1:23" x14ac:dyDescent="0.3">
      <c r="A62" s="2"/>
      <c r="B62" s="3" t="s">
        <v>36</v>
      </c>
      <c r="C62" s="4">
        <v>0</v>
      </c>
      <c r="D62" s="9">
        <v>1888559</v>
      </c>
      <c r="E62" s="6">
        <f t="shared" si="1"/>
        <v>14.451324662372874</v>
      </c>
      <c r="F62" s="6">
        <v>30.43</v>
      </c>
      <c r="G62" s="6">
        <v>8.17</v>
      </c>
      <c r="H62" s="6">
        <v>3.54</v>
      </c>
      <c r="I62" s="6">
        <v>0.62</v>
      </c>
      <c r="J62" s="6">
        <v>4.78</v>
      </c>
      <c r="K62" s="10">
        <v>93.05</v>
      </c>
      <c r="L62" s="6">
        <v>55.73</v>
      </c>
      <c r="M62" s="6">
        <v>3.5</v>
      </c>
      <c r="N62" s="4">
        <v>140547</v>
      </c>
      <c r="O62" s="11">
        <v>140547</v>
      </c>
      <c r="P62" s="11">
        <v>15964</v>
      </c>
      <c r="Q62" s="11">
        <v>172</v>
      </c>
      <c r="R62" s="11">
        <v>32407</v>
      </c>
      <c r="S62" s="12">
        <v>2585</v>
      </c>
      <c r="T62" s="4">
        <v>9125</v>
      </c>
      <c r="U62" s="4">
        <v>-98</v>
      </c>
      <c r="V62" s="4">
        <v>9027</v>
      </c>
      <c r="W62" s="4">
        <v>36</v>
      </c>
    </row>
    <row r="63" spans="1:23" x14ac:dyDescent="0.3">
      <c r="A63" s="2"/>
      <c r="B63" s="3" t="s">
        <v>37</v>
      </c>
      <c r="C63" s="4">
        <v>10</v>
      </c>
      <c r="D63" s="9">
        <v>1660849</v>
      </c>
      <c r="E63" s="6">
        <f t="shared" si="1"/>
        <v>14.32283947537204</v>
      </c>
      <c r="F63" s="6">
        <v>33.21</v>
      </c>
      <c r="G63" s="6">
        <v>9.5399999999999991</v>
      </c>
      <c r="H63" s="6">
        <v>3.72</v>
      </c>
      <c r="I63" s="6">
        <v>0.71</v>
      </c>
      <c r="J63" s="6">
        <v>1.79</v>
      </c>
      <c r="K63" s="10">
        <v>91.35</v>
      </c>
      <c r="L63" s="6">
        <v>65.260000000000005</v>
      </c>
      <c r="M63" s="6">
        <v>3.5</v>
      </c>
      <c r="N63" s="4">
        <v>12930</v>
      </c>
      <c r="O63" s="11">
        <v>12930</v>
      </c>
      <c r="P63" s="11">
        <v>20817</v>
      </c>
      <c r="Q63" s="11">
        <v>246</v>
      </c>
      <c r="R63" s="11">
        <v>40693</v>
      </c>
      <c r="S63" s="12">
        <v>3049</v>
      </c>
      <c r="T63" s="4">
        <v>12254</v>
      </c>
      <c r="U63" s="4">
        <v>1049</v>
      </c>
      <c r="V63" s="4">
        <v>4520</v>
      </c>
      <c r="W63" s="4">
        <v>36</v>
      </c>
    </row>
    <row r="64" spans="1:23" x14ac:dyDescent="0.3">
      <c r="A64" s="2"/>
      <c r="B64" s="3" t="s">
        <v>38</v>
      </c>
      <c r="C64" s="4">
        <v>0</v>
      </c>
      <c r="D64" s="9">
        <v>1502858</v>
      </c>
      <c r="E64" s="6">
        <f t="shared" si="1"/>
        <v>14.222879186560567</v>
      </c>
      <c r="F64" s="6">
        <v>37.15</v>
      </c>
      <c r="G64" s="6">
        <v>10.92</v>
      </c>
      <c r="H64" s="6">
        <v>3.5</v>
      </c>
      <c r="I64" s="6">
        <v>0.39</v>
      </c>
      <c r="J64" s="6">
        <v>1.88</v>
      </c>
      <c r="K64" s="10">
        <v>93.75</v>
      </c>
      <c r="L64" s="6">
        <v>66.75</v>
      </c>
      <c r="M64" s="6">
        <v>4</v>
      </c>
      <c r="N64" s="4">
        <v>20017</v>
      </c>
      <c r="O64" s="11">
        <v>20017</v>
      </c>
      <c r="P64" s="11">
        <v>5027</v>
      </c>
      <c r="Q64" s="11">
        <v>30</v>
      </c>
      <c r="R64" s="11">
        <v>9376</v>
      </c>
      <c r="S64" s="12">
        <v>47</v>
      </c>
      <c r="T64" s="4">
        <v>1571</v>
      </c>
      <c r="U64" s="4">
        <v>-67</v>
      </c>
      <c r="V64" s="4">
        <v>1217</v>
      </c>
      <c r="W64" s="4">
        <v>11</v>
      </c>
    </row>
    <row r="65" spans="1:23" x14ac:dyDescent="0.3">
      <c r="A65" s="2"/>
      <c r="B65" s="3" t="s">
        <v>39</v>
      </c>
      <c r="C65" s="4">
        <v>4</v>
      </c>
      <c r="D65" s="9">
        <v>1353345</v>
      </c>
      <c r="E65" s="6">
        <f t="shared" si="1"/>
        <v>14.118089863562304</v>
      </c>
      <c r="F65" s="6">
        <v>48.12</v>
      </c>
      <c r="G65" s="6">
        <v>2.4500000000000002</v>
      </c>
      <c r="H65" s="6">
        <v>1.28</v>
      </c>
      <c r="I65" s="6">
        <v>0.25</v>
      </c>
      <c r="J65" s="6">
        <v>1.1599999999999999</v>
      </c>
      <c r="K65" s="10">
        <v>96.98</v>
      </c>
      <c r="L65" s="6">
        <v>50.12</v>
      </c>
      <c r="M65" s="6">
        <v>4.2</v>
      </c>
      <c r="N65" s="4">
        <v>19505</v>
      </c>
      <c r="O65" s="11">
        <v>19505</v>
      </c>
      <c r="P65" s="11">
        <v>6357</v>
      </c>
      <c r="Q65" s="11">
        <v>55</v>
      </c>
      <c r="R65" s="11">
        <v>13843</v>
      </c>
      <c r="S65" s="12">
        <v>99</v>
      </c>
      <c r="T65" s="4">
        <v>1889</v>
      </c>
      <c r="U65" s="4">
        <v>-73</v>
      </c>
      <c r="V65" s="4">
        <v>1526</v>
      </c>
      <c r="W65" s="4">
        <v>28</v>
      </c>
    </row>
    <row r="66" spans="1:23" x14ac:dyDescent="0.3">
      <c r="A66" s="2"/>
      <c r="B66" s="3" t="s">
        <v>40</v>
      </c>
      <c r="C66" s="4">
        <v>0</v>
      </c>
      <c r="D66" s="9">
        <v>1512747</v>
      </c>
      <c r="E66" s="6">
        <f t="shared" si="1"/>
        <v>14.229437761339319</v>
      </c>
      <c r="F66" s="6">
        <v>42.31</v>
      </c>
      <c r="G66" s="6">
        <v>1.99</v>
      </c>
      <c r="H66" s="6">
        <v>1.33</v>
      </c>
      <c r="I66" s="6">
        <v>0.23</v>
      </c>
      <c r="J66" s="6">
        <v>0.69</v>
      </c>
      <c r="K66" s="10">
        <v>97.02</v>
      </c>
      <c r="L66" s="6">
        <v>64.2</v>
      </c>
      <c r="M66" s="6">
        <v>7.2</v>
      </c>
      <c r="N66" s="4">
        <v>19992</v>
      </c>
      <c r="O66" s="11">
        <v>19992</v>
      </c>
      <c r="P66" s="11">
        <v>7057</v>
      </c>
      <c r="Q66" s="11">
        <v>76</v>
      </c>
      <c r="R66" s="11">
        <v>18108</v>
      </c>
      <c r="S66" s="12">
        <v>156</v>
      </c>
      <c r="T66" s="4">
        <v>1863</v>
      </c>
      <c r="U66" s="4">
        <v>642</v>
      </c>
      <c r="V66" s="4">
        <v>2505</v>
      </c>
      <c r="W66" s="4">
        <v>32</v>
      </c>
    </row>
    <row r="67" spans="1:23" x14ac:dyDescent="0.3">
      <c r="A67" s="2"/>
      <c r="B67" s="3" t="s">
        <v>41</v>
      </c>
      <c r="C67" s="4">
        <v>9</v>
      </c>
      <c r="D67" s="9">
        <v>2110830</v>
      </c>
      <c r="E67" s="6">
        <f t="shared" si="1"/>
        <v>14.562591793033459</v>
      </c>
      <c r="F67" s="6">
        <v>149.68</v>
      </c>
      <c r="G67" s="6">
        <v>1.81</v>
      </c>
      <c r="H67" s="6">
        <v>1.1399999999999999</v>
      </c>
      <c r="I67" s="6">
        <v>0.45</v>
      </c>
      <c r="J67" s="6">
        <v>1.54</v>
      </c>
      <c r="K67" s="10">
        <v>94.41</v>
      </c>
      <c r="L67" s="6">
        <v>76.77</v>
      </c>
      <c r="M67" s="6">
        <v>7.2</v>
      </c>
      <c r="N67" s="4">
        <v>22111</v>
      </c>
      <c r="O67" s="11">
        <v>22111</v>
      </c>
      <c r="P67" s="11">
        <v>11329</v>
      </c>
      <c r="Q67" s="11">
        <v>88</v>
      </c>
      <c r="R67" s="11">
        <v>23070</v>
      </c>
      <c r="S67" s="12">
        <v>213</v>
      </c>
      <c r="T67" s="4">
        <v>4841</v>
      </c>
      <c r="U67" s="4">
        <v>2048</v>
      </c>
      <c r="V67" s="4">
        <v>5113</v>
      </c>
      <c r="W67" s="4">
        <v>-62</v>
      </c>
    </row>
    <row r="68" spans="1:23" x14ac:dyDescent="0.3">
      <c r="A68" s="2"/>
      <c r="B68" s="3" t="s">
        <v>42</v>
      </c>
      <c r="C68" s="4">
        <v>0</v>
      </c>
      <c r="D68" s="9">
        <v>2175970</v>
      </c>
      <c r="E68" s="6">
        <f t="shared" si="1"/>
        <v>14.592985100098225</v>
      </c>
      <c r="F68" s="6">
        <v>134.68</v>
      </c>
      <c r="G68" s="6">
        <v>1.39</v>
      </c>
      <c r="H68" s="6">
        <v>0</v>
      </c>
      <c r="I68" s="6">
        <v>1.33</v>
      </c>
      <c r="J68" s="6">
        <v>2.56</v>
      </c>
      <c r="K68" s="10">
        <v>75.900000000000006</v>
      </c>
      <c r="L68" s="6">
        <v>89.46</v>
      </c>
      <c r="M68" s="6">
        <v>7.2</v>
      </c>
      <c r="N68" s="4">
        <v>25270</v>
      </c>
      <c r="O68" s="11">
        <v>25270</v>
      </c>
      <c r="P68" s="11">
        <v>3165</v>
      </c>
      <c r="Q68" s="11">
        <v>0</v>
      </c>
      <c r="R68" s="11">
        <v>4815</v>
      </c>
      <c r="S68" s="12">
        <v>119</v>
      </c>
      <c r="T68" s="4">
        <v>7065</v>
      </c>
      <c r="U68" s="4">
        <v>136</v>
      </c>
      <c r="V68" s="4">
        <v>6527</v>
      </c>
      <c r="W68" s="4">
        <v>-19</v>
      </c>
    </row>
    <row r="69" spans="1:23" x14ac:dyDescent="0.3">
      <c r="A69" s="2"/>
      <c r="B69" s="3" t="s">
        <v>43</v>
      </c>
      <c r="C69" s="4">
        <v>2</v>
      </c>
      <c r="D69" s="9">
        <v>2534744</v>
      </c>
      <c r="E69" s="6">
        <f t="shared" si="1"/>
        <v>14.745603203714678</v>
      </c>
      <c r="F69" s="6">
        <v>89.47</v>
      </c>
      <c r="G69" s="6">
        <v>1.01</v>
      </c>
      <c r="H69" s="6">
        <v>0</v>
      </c>
      <c r="I69" s="6">
        <v>1.83</v>
      </c>
      <c r="J69" s="6">
        <v>3.62</v>
      </c>
      <c r="K69" s="10">
        <v>71.17</v>
      </c>
      <c r="L69" s="6">
        <v>86.94</v>
      </c>
      <c r="M69" s="6">
        <v>6.5</v>
      </c>
      <c r="N69" s="4">
        <v>65615</v>
      </c>
      <c r="O69" s="11">
        <v>65615</v>
      </c>
      <c r="P69" s="11">
        <v>11048</v>
      </c>
      <c r="Q69" s="11">
        <v>0</v>
      </c>
      <c r="R69" s="11">
        <v>13443</v>
      </c>
      <c r="S69" s="12">
        <v>134</v>
      </c>
      <c r="T69" s="4">
        <v>20308</v>
      </c>
      <c r="U69" s="4">
        <v>87</v>
      </c>
      <c r="V69" s="4">
        <v>18560</v>
      </c>
      <c r="W69" s="4">
        <v>61</v>
      </c>
    </row>
    <row r="70" spans="1:23" x14ac:dyDescent="0.3">
      <c r="A70" s="2"/>
      <c r="B70" s="3" t="s">
        <v>44</v>
      </c>
      <c r="C70" s="4">
        <v>0</v>
      </c>
      <c r="D70" s="9">
        <v>2512680</v>
      </c>
      <c r="E70" s="6">
        <f t="shared" si="1"/>
        <v>14.736860470574362</v>
      </c>
      <c r="F70" s="6">
        <v>87.38</v>
      </c>
      <c r="G70" s="6">
        <v>0.85</v>
      </c>
      <c r="H70" s="6">
        <v>0</v>
      </c>
      <c r="I70" s="6">
        <v>1.45</v>
      </c>
      <c r="J70" s="6">
        <v>2.99</v>
      </c>
      <c r="K70" s="10">
        <v>78.3</v>
      </c>
      <c r="L70" s="6">
        <v>90.73</v>
      </c>
      <c r="M70" s="6">
        <v>5.9</v>
      </c>
      <c r="N70" s="4">
        <v>28368</v>
      </c>
      <c r="O70" s="11">
        <v>28368</v>
      </c>
      <c r="P70" s="11">
        <v>14450</v>
      </c>
      <c r="Q70" s="11">
        <v>1895</v>
      </c>
      <c r="R70" s="11">
        <v>27979</v>
      </c>
      <c r="S70" s="12">
        <v>230</v>
      </c>
      <c r="T70" s="4">
        <v>25130</v>
      </c>
      <c r="U70" s="4">
        <v>218</v>
      </c>
      <c r="V70" s="4">
        <v>23105</v>
      </c>
      <c r="W70" s="4">
        <v>148</v>
      </c>
    </row>
    <row r="71" spans="1:23" s="21" customFormat="1" x14ac:dyDescent="0.3">
      <c r="A71" s="13" t="s">
        <v>49</v>
      </c>
      <c r="B71" s="14" t="s">
        <v>22</v>
      </c>
      <c r="C71" s="18">
        <v>0</v>
      </c>
      <c r="D71" s="15">
        <v>6637732</v>
      </c>
      <c r="E71" s="16">
        <f t="shared" si="1"/>
        <v>15.708280896840513</v>
      </c>
      <c r="F71" s="17">
        <v>23.41</v>
      </c>
      <c r="G71" s="17">
        <v>2.84</v>
      </c>
      <c r="H71" s="17">
        <v>2.61</v>
      </c>
      <c r="I71" s="17">
        <v>0.91</v>
      </c>
      <c r="J71" s="17">
        <v>3.96</v>
      </c>
      <c r="K71" s="17">
        <v>93.58</v>
      </c>
      <c r="L71" s="17">
        <v>94.26</v>
      </c>
      <c r="M71" s="17">
        <v>5.26</v>
      </c>
      <c r="N71" s="18">
        <f>4370128-481785</f>
        <v>3888343</v>
      </c>
      <c r="O71" s="18">
        <v>423876</v>
      </c>
      <c r="P71" s="18">
        <v>109457</v>
      </c>
      <c r="Q71" s="18">
        <v>0</v>
      </c>
      <c r="R71" s="18">
        <v>19676</v>
      </c>
      <c r="S71" s="19">
        <v>10972</v>
      </c>
      <c r="T71" s="18">
        <v>13474</v>
      </c>
      <c r="U71" s="18">
        <v>1536</v>
      </c>
      <c r="V71" s="19">
        <v>11258</v>
      </c>
      <c r="W71" s="18">
        <v>1546</v>
      </c>
    </row>
    <row r="72" spans="1:23" s="21" customFormat="1" x14ac:dyDescent="0.3">
      <c r="A72" s="13"/>
      <c r="B72" s="14" t="s">
        <v>23</v>
      </c>
      <c r="C72" s="18">
        <v>0</v>
      </c>
      <c r="D72" s="15">
        <v>6644658</v>
      </c>
      <c r="E72" s="16">
        <f t="shared" si="1"/>
        <v>15.709323781536375</v>
      </c>
      <c r="F72" s="17">
        <v>22.91</v>
      </c>
      <c r="G72" s="17">
        <v>2.63</v>
      </c>
      <c r="H72" s="17">
        <v>2.39</v>
      </c>
      <c r="I72" s="17">
        <v>0.98</v>
      </c>
      <c r="J72" s="17">
        <v>4.26</v>
      </c>
      <c r="K72" s="17">
        <v>93.34</v>
      </c>
      <c r="L72" s="17">
        <v>92.49</v>
      </c>
      <c r="M72" s="17">
        <v>5.26</v>
      </c>
      <c r="N72" s="18">
        <f>4320432-488151</f>
        <v>3832281</v>
      </c>
      <c r="O72" s="18">
        <v>477606</v>
      </c>
      <c r="P72" s="18">
        <v>214580</v>
      </c>
      <c r="Q72" s="18">
        <v>0</v>
      </c>
      <c r="R72" s="18">
        <v>41617</v>
      </c>
      <c r="S72" s="19">
        <v>15941</v>
      </c>
      <c r="T72" s="18">
        <v>27693</v>
      </c>
      <c r="U72" s="18">
        <v>4836</v>
      </c>
      <c r="V72" s="19">
        <v>32529</v>
      </c>
      <c r="W72" s="18">
        <v>3865</v>
      </c>
    </row>
    <row r="73" spans="1:23" s="21" customFormat="1" x14ac:dyDescent="0.3">
      <c r="A73" s="13"/>
      <c r="B73" s="14" t="s">
        <v>24</v>
      </c>
      <c r="C73" s="18">
        <v>0</v>
      </c>
      <c r="D73" s="15">
        <v>6628968</v>
      </c>
      <c r="E73" s="16">
        <f t="shared" si="1"/>
        <v>15.706959693937778</v>
      </c>
      <c r="F73" s="17">
        <v>21.38</v>
      </c>
      <c r="G73" s="17">
        <v>2.46</v>
      </c>
      <c r="H73" s="17">
        <v>2.23</v>
      </c>
      <c r="I73" s="17">
        <v>0.96</v>
      </c>
      <c r="J73" s="17">
        <v>4.1900000000000004</v>
      </c>
      <c r="K73" s="17">
        <v>93.78</v>
      </c>
      <c r="L73" s="17">
        <v>94.35</v>
      </c>
      <c r="M73" s="17">
        <v>5.28</v>
      </c>
      <c r="N73" s="18">
        <f>4336515-489550</f>
        <v>3846965</v>
      </c>
      <c r="O73" s="18">
        <v>542773</v>
      </c>
      <c r="P73" s="18">
        <v>319831</v>
      </c>
      <c r="Q73" s="18">
        <v>0</v>
      </c>
      <c r="R73" s="18">
        <v>65264</v>
      </c>
      <c r="S73" s="19">
        <v>24107</v>
      </c>
      <c r="T73" s="18">
        <v>38787</v>
      </c>
      <c r="U73" s="18">
        <v>9358</v>
      </c>
      <c r="V73" s="19">
        <v>48145</v>
      </c>
      <c r="W73" s="18">
        <v>6518</v>
      </c>
    </row>
    <row r="74" spans="1:23" s="21" customFormat="1" x14ac:dyDescent="0.3">
      <c r="A74" s="13"/>
      <c r="B74" s="14" t="s">
        <v>25</v>
      </c>
      <c r="C74" s="18">
        <v>1557</v>
      </c>
      <c r="D74" s="15">
        <v>7336342</v>
      </c>
      <c r="E74" s="16">
        <f t="shared" si="1"/>
        <v>15.808350911242909</v>
      </c>
      <c r="F74" s="17">
        <v>20.54</v>
      </c>
      <c r="G74" s="17">
        <v>2.15</v>
      </c>
      <c r="H74" s="17">
        <v>1.96</v>
      </c>
      <c r="I74" s="17">
        <v>0.93</v>
      </c>
      <c r="J74" s="17">
        <v>4.08</v>
      </c>
      <c r="K74" s="17">
        <v>93.84</v>
      </c>
      <c r="L74" s="17">
        <v>90.88</v>
      </c>
      <c r="M74" s="17">
        <v>5.53</v>
      </c>
      <c r="N74" s="18">
        <f>4384725-486105</f>
        <v>3898620</v>
      </c>
      <c r="O74" s="18">
        <v>400927</v>
      </c>
      <c r="P74" s="18">
        <v>426294</v>
      </c>
      <c r="Q74" s="18">
        <v>0</v>
      </c>
      <c r="R74" s="18">
        <v>94648</v>
      </c>
      <c r="S74" s="19">
        <v>30426</v>
      </c>
      <c r="T74" s="18">
        <v>50513</v>
      </c>
      <c r="U74" s="18">
        <v>11757</v>
      </c>
      <c r="V74" s="19">
        <v>46577</v>
      </c>
      <c r="W74" s="18">
        <v>10284</v>
      </c>
    </row>
    <row r="75" spans="1:23" s="21" customFormat="1" x14ac:dyDescent="0.3">
      <c r="A75" s="13"/>
      <c r="B75" s="14" t="s">
        <v>26</v>
      </c>
      <c r="C75" s="18">
        <v>0</v>
      </c>
      <c r="D75" s="15">
        <v>7327159</v>
      </c>
      <c r="E75" s="16">
        <f t="shared" si="1"/>
        <v>15.807098413466221</v>
      </c>
      <c r="F75" s="17">
        <v>21.05</v>
      </c>
      <c r="G75" s="17">
        <v>1.91</v>
      </c>
      <c r="H75" s="17">
        <v>1.72</v>
      </c>
      <c r="I75" s="17">
        <v>0.65</v>
      </c>
      <c r="J75" s="17">
        <v>3.16</v>
      </c>
      <c r="K75" s="17">
        <v>94.91</v>
      </c>
      <c r="L75" s="17">
        <v>99.23</v>
      </c>
      <c r="M75" s="17">
        <v>5.1100000000000003</v>
      </c>
      <c r="N75" s="18">
        <f>4406068-481669</f>
        <v>3924399</v>
      </c>
      <c r="O75" s="18">
        <v>416254</v>
      </c>
      <c r="P75" s="18">
        <v>105194</v>
      </c>
      <c r="Q75" s="18">
        <v>0</v>
      </c>
      <c r="R75" s="18">
        <v>37833</v>
      </c>
      <c r="S75" s="19">
        <v>7810</v>
      </c>
      <c r="T75" s="18">
        <v>10618</v>
      </c>
      <c r="U75" s="18">
        <v>1202</v>
      </c>
      <c r="V75" s="19">
        <v>8866</v>
      </c>
      <c r="W75" s="18">
        <v>3172</v>
      </c>
    </row>
    <row r="76" spans="1:23" s="21" customFormat="1" x14ac:dyDescent="0.3">
      <c r="A76" s="13"/>
      <c r="B76" s="14" t="s">
        <v>27</v>
      </c>
      <c r="C76" s="18">
        <v>0</v>
      </c>
      <c r="D76" s="15">
        <v>7511173</v>
      </c>
      <c r="E76" s="16">
        <f t="shared" si="1"/>
        <v>15.831902203287997</v>
      </c>
      <c r="F76" s="17">
        <v>20.45</v>
      </c>
      <c r="G76" s="17">
        <v>1.78</v>
      </c>
      <c r="H76" s="17">
        <v>1.58</v>
      </c>
      <c r="I76" s="17">
        <v>0.61</v>
      </c>
      <c r="J76" s="17">
        <v>2.96</v>
      </c>
      <c r="K76" s="17">
        <v>95.43</v>
      </c>
      <c r="L76" s="17">
        <v>97.12</v>
      </c>
      <c r="M76" s="17">
        <v>5.05</v>
      </c>
      <c r="N76" s="18">
        <f>4527140-489535</f>
        <v>4037605</v>
      </c>
      <c r="O76" s="18">
        <v>562238</v>
      </c>
      <c r="P76" s="18">
        <v>213418</v>
      </c>
      <c r="Q76" s="18">
        <v>26</v>
      </c>
      <c r="R76" s="18">
        <v>79715</v>
      </c>
      <c r="S76" s="19">
        <v>17805</v>
      </c>
      <c r="T76" s="18">
        <v>19590</v>
      </c>
      <c r="U76" s="18">
        <v>2764</v>
      </c>
      <c r="V76" s="19">
        <v>22354</v>
      </c>
      <c r="W76" s="18">
        <v>8191</v>
      </c>
    </row>
    <row r="77" spans="1:23" s="21" customFormat="1" x14ac:dyDescent="0.3">
      <c r="A77" s="13"/>
      <c r="B77" s="14" t="s">
        <v>28</v>
      </c>
      <c r="C77" s="18">
        <v>0</v>
      </c>
      <c r="D77" s="15">
        <v>7507025</v>
      </c>
      <c r="E77" s="16">
        <f t="shared" si="1"/>
        <v>15.831349806774718</v>
      </c>
      <c r="F77" s="17">
        <v>20.22</v>
      </c>
      <c r="G77" s="17">
        <v>1.75</v>
      </c>
      <c r="H77" s="17">
        <v>1.54</v>
      </c>
      <c r="I77" s="17">
        <v>0.73</v>
      </c>
      <c r="J77" s="17">
        <v>3.54</v>
      </c>
      <c r="K77" s="17">
        <v>94.85</v>
      </c>
      <c r="L77" s="17">
        <v>98.77</v>
      </c>
      <c r="M77" s="17">
        <v>4.9000000000000004</v>
      </c>
      <c r="N77" s="18">
        <f>4543372-488393</f>
        <v>4054979</v>
      </c>
      <c r="O77" s="18">
        <v>380494</v>
      </c>
      <c r="P77" s="18">
        <v>334348</v>
      </c>
      <c r="Q77" s="18">
        <v>130</v>
      </c>
      <c r="R77" s="18">
        <v>124058</v>
      </c>
      <c r="S77" s="19">
        <v>26862</v>
      </c>
      <c r="T77" s="18">
        <v>34486</v>
      </c>
      <c r="U77" s="18">
        <v>5971</v>
      </c>
      <c r="V77" s="19">
        <v>40457</v>
      </c>
      <c r="W77" s="18">
        <v>14458</v>
      </c>
    </row>
    <row r="78" spans="1:23" s="21" customFormat="1" x14ac:dyDescent="0.3">
      <c r="A78" s="13"/>
      <c r="B78" s="14" t="s">
        <v>29</v>
      </c>
      <c r="C78" s="18">
        <v>1655</v>
      </c>
      <c r="D78" s="15">
        <v>8007676</v>
      </c>
      <c r="E78" s="16">
        <f t="shared" si="1"/>
        <v>15.895911139618224</v>
      </c>
      <c r="F78" s="17">
        <v>19.96</v>
      </c>
      <c r="G78" s="17">
        <v>1.72</v>
      </c>
      <c r="H78" s="17">
        <v>1.49</v>
      </c>
      <c r="I78" s="17">
        <v>0.89</v>
      </c>
      <c r="J78" s="17">
        <v>4.2699999999999996</v>
      </c>
      <c r="K78" s="17">
        <v>93.71</v>
      </c>
      <c r="L78" s="17">
        <v>94.53</v>
      </c>
      <c r="M78" s="17">
        <v>4.87</v>
      </c>
      <c r="N78" s="18">
        <f>4519539-486091</f>
        <v>4033448</v>
      </c>
      <c r="O78" s="18">
        <v>741571</v>
      </c>
      <c r="P78" s="18">
        <v>455045</v>
      </c>
      <c r="Q78" s="18">
        <v>1403</v>
      </c>
      <c r="R78" s="18">
        <v>171265</v>
      </c>
      <c r="S78" s="19">
        <v>34267</v>
      </c>
      <c r="T78" s="18">
        <v>57926</v>
      </c>
      <c r="U78" s="18">
        <v>8275</v>
      </c>
      <c r="V78" s="19">
        <v>49151</v>
      </c>
      <c r="W78" s="18">
        <v>17462</v>
      </c>
    </row>
    <row r="79" spans="1:23" s="21" customFormat="1" x14ac:dyDescent="0.3">
      <c r="A79" s="13"/>
      <c r="B79" s="14" t="s">
        <v>30</v>
      </c>
      <c r="C79" s="18">
        <v>0</v>
      </c>
      <c r="D79" s="15">
        <v>8173359</v>
      </c>
      <c r="E79" s="16">
        <f t="shared" si="1"/>
        <v>15.916390520652882</v>
      </c>
      <c r="F79" s="17">
        <v>19.37</v>
      </c>
      <c r="G79" s="17">
        <v>2.5499999999999998</v>
      </c>
      <c r="H79" s="17">
        <v>2.2400000000000002</v>
      </c>
      <c r="I79" s="17">
        <v>1.08</v>
      </c>
      <c r="J79" s="17">
        <v>5.42</v>
      </c>
      <c r="K79" s="17">
        <v>93.08</v>
      </c>
      <c r="L79" s="17">
        <v>97.24</v>
      </c>
      <c r="M79" s="17">
        <v>4.33</v>
      </c>
      <c r="N79" s="18">
        <f>4457448-478873</f>
        <v>3978575</v>
      </c>
      <c r="O79" s="18">
        <v>353543</v>
      </c>
      <c r="P79" s="18">
        <v>113532</v>
      </c>
      <c r="Q79" s="18">
        <v>5527</v>
      </c>
      <c r="R79" s="18">
        <v>47899</v>
      </c>
      <c r="S79" s="19">
        <v>10992</v>
      </c>
      <c r="T79" s="18">
        <v>17520</v>
      </c>
      <c r="U79" s="18">
        <v>4034</v>
      </c>
      <c r="V79" s="19">
        <v>16166</v>
      </c>
      <c r="W79" s="18">
        <v>3609</v>
      </c>
    </row>
    <row r="80" spans="1:23" s="21" customFormat="1" x14ac:dyDescent="0.3">
      <c r="A80" s="13"/>
      <c r="B80" s="14" t="s">
        <v>31</v>
      </c>
      <c r="C80" s="18">
        <v>0</v>
      </c>
      <c r="D80" s="15">
        <v>8622345</v>
      </c>
      <c r="E80" s="16">
        <f t="shared" si="1"/>
        <v>15.969867647406566</v>
      </c>
      <c r="F80" s="17">
        <v>19.28</v>
      </c>
      <c r="G80" s="17">
        <v>2.27</v>
      </c>
      <c r="H80" s="17">
        <v>1.94</v>
      </c>
      <c r="I80" s="17">
        <v>0.95</v>
      </c>
      <c r="J80" s="17">
        <v>4.92</v>
      </c>
      <c r="K80" s="17">
        <v>92.81</v>
      </c>
      <c r="L80" s="17">
        <v>83.83</v>
      </c>
      <c r="M80" s="17">
        <v>3.22</v>
      </c>
      <c r="N80" s="18">
        <f>3929895-421215</f>
        <v>3508680</v>
      </c>
      <c r="O80" s="18">
        <v>292963</v>
      </c>
      <c r="P80" s="18">
        <v>187271</v>
      </c>
      <c r="Q80" s="18">
        <v>10692</v>
      </c>
      <c r="R80" s="18">
        <v>92379</v>
      </c>
      <c r="S80" s="19">
        <v>20557</v>
      </c>
      <c r="T80" s="18">
        <v>37050</v>
      </c>
      <c r="U80" s="18">
        <v>2125</v>
      </c>
      <c r="V80" s="19">
        <v>29381</v>
      </c>
      <c r="W80" s="18">
        <v>6906</v>
      </c>
    </row>
    <row r="81" spans="1:23" s="21" customFormat="1" x14ac:dyDescent="0.3">
      <c r="A81" s="13"/>
      <c r="B81" s="14" t="s">
        <v>32</v>
      </c>
      <c r="C81" s="18">
        <v>0</v>
      </c>
      <c r="D81" s="15">
        <v>9524784</v>
      </c>
      <c r="E81" s="16">
        <f t="shared" si="1"/>
        <v>16.069407801554554</v>
      </c>
      <c r="F81" s="17">
        <v>21.96</v>
      </c>
      <c r="G81" s="17">
        <v>4.33</v>
      </c>
      <c r="H81" s="17">
        <v>4.04</v>
      </c>
      <c r="I81" s="17">
        <v>1.32</v>
      </c>
      <c r="J81" s="17">
        <v>6.98</v>
      </c>
      <c r="K81" s="17">
        <v>90.13</v>
      </c>
      <c r="L81" s="17">
        <v>76.19</v>
      </c>
      <c r="M81" s="17">
        <v>3.4</v>
      </c>
      <c r="N81" s="18">
        <v>2961573</v>
      </c>
      <c r="O81" s="18">
        <v>356709</v>
      </c>
      <c r="P81" s="18">
        <v>237304</v>
      </c>
      <c r="Q81" s="18">
        <v>16435</v>
      </c>
      <c r="R81" s="18">
        <v>144527</v>
      </c>
      <c r="S81" s="19">
        <v>29869</v>
      </c>
      <c r="T81" s="18">
        <v>80423</v>
      </c>
      <c r="U81" s="18">
        <v>4376</v>
      </c>
      <c r="V81" s="19">
        <v>63599</v>
      </c>
      <c r="W81" s="18">
        <v>9547</v>
      </c>
    </row>
    <row r="82" spans="1:23" s="21" customFormat="1" x14ac:dyDescent="0.3">
      <c r="A82" s="13"/>
      <c r="B82" s="14" t="s">
        <v>33</v>
      </c>
      <c r="C82" s="18">
        <v>4333</v>
      </c>
      <c r="D82" s="15">
        <v>16117927</v>
      </c>
      <c r="E82" s="16">
        <f t="shared" si="1"/>
        <v>16.595442688758435</v>
      </c>
      <c r="F82" s="17">
        <v>24.15</v>
      </c>
      <c r="G82" s="17">
        <v>1.69</v>
      </c>
      <c r="H82" s="17">
        <v>1.38</v>
      </c>
      <c r="I82" s="17">
        <v>1.74</v>
      </c>
      <c r="J82" s="17">
        <v>9.76</v>
      </c>
      <c r="K82" s="17">
        <v>85.52</v>
      </c>
      <c r="L82" s="17">
        <v>63.94</v>
      </c>
      <c r="M82" s="17">
        <v>3.79</v>
      </c>
      <c r="N82" s="18">
        <v>2747334</v>
      </c>
      <c r="O82" s="18">
        <v>599309</v>
      </c>
      <c r="P82" s="18">
        <v>290759</v>
      </c>
      <c r="Q82" s="18">
        <v>22163</v>
      </c>
      <c r="R82" s="18">
        <v>197386</v>
      </c>
      <c r="S82" s="19">
        <v>38032</v>
      </c>
      <c r="T82" s="18">
        <v>154290</v>
      </c>
      <c r="U82" s="18">
        <v>19032</v>
      </c>
      <c r="V82" s="19">
        <v>131727</v>
      </c>
      <c r="W82" s="18">
        <v>12347</v>
      </c>
    </row>
    <row r="83" spans="1:23" s="21" customFormat="1" x14ac:dyDescent="0.3">
      <c r="A83" s="13"/>
      <c r="B83" s="14" t="s">
        <v>34</v>
      </c>
      <c r="C83" s="18">
        <v>0</v>
      </c>
      <c r="D83" s="15">
        <v>17355334</v>
      </c>
      <c r="E83" s="16">
        <f t="shared" si="1"/>
        <v>16.66941045226714</v>
      </c>
      <c r="F83" s="17">
        <v>20.91</v>
      </c>
      <c r="G83" s="17">
        <v>1.48</v>
      </c>
      <c r="H83" s="17">
        <v>1.22</v>
      </c>
      <c r="I83" s="17">
        <v>3.18</v>
      </c>
      <c r="J83" s="17">
        <v>22.6</v>
      </c>
      <c r="K83" s="17">
        <v>77.099999999999994</v>
      </c>
      <c r="L83" s="17">
        <v>58.92</v>
      </c>
      <c r="M83" s="17">
        <v>3.76</v>
      </c>
      <c r="N83" s="18">
        <v>2657923</v>
      </c>
      <c r="O83" s="18">
        <v>545703</v>
      </c>
      <c r="P83" s="18">
        <v>73218</v>
      </c>
      <c r="Q83" s="18">
        <v>5908</v>
      </c>
      <c r="R83" s="18">
        <v>52184</v>
      </c>
      <c r="S83" s="19">
        <v>11960</v>
      </c>
      <c r="T83" s="18">
        <v>88772</v>
      </c>
      <c r="U83" s="18">
        <v>44393</v>
      </c>
      <c r="V83" s="19">
        <v>103869</v>
      </c>
      <c r="W83" s="18">
        <v>2902</v>
      </c>
    </row>
    <row r="84" spans="1:23" s="21" customFormat="1" x14ac:dyDescent="0.3">
      <c r="A84" s="13"/>
      <c r="B84" s="14" t="s">
        <v>35</v>
      </c>
      <c r="C84" s="18">
        <v>0</v>
      </c>
      <c r="D84" s="15">
        <v>17926533</v>
      </c>
      <c r="E84" s="16">
        <f t="shared" si="1"/>
        <v>16.701792463805628</v>
      </c>
      <c r="F84" s="17">
        <v>21.19</v>
      </c>
      <c r="G84" s="17">
        <v>1.35</v>
      </c>
      <c r="H84" s="17">
        <v>1.1200000000000001</v>
      </c>
      <c r="I84" s="17">
        <v>3.39</v>
      </c>
      <c r="J84" s="17">
        <v>24.44</v>
      </c>
      <c r="K84" s="17">
        <v>76.39</v>
      </c>
      <c r="L84" s="17">
        <v>56.28</v>
      </c>
      <c r="M84" s="17">
        <v>7.07</v>
      </c>
      <c r="N84" s="18">
        <v>2727569</v>
      </c>
      <c r="O84" s="18">
        <v>614740</v>
      </c>
      <c r="P84" s="18">
        <v>140931</v>
      </c>
      <c r="Q84" s="18">
        <v>13404</v>
      </c>
      <c r="R84" s="18">
        <v>110676</v>
      </c>
      <c r="S84" s="19">
        <v>25238</v>
      </c>
      <c r="T84" s="18">
        <v>187161</v>
      </c>
      <c r="U84" s="18">
        <v>105483</v>
      </c>
      <c r="V84" s="19">
        <v>228262</v>
      </c>
      <c r="W84" s="18">
        <v>7256</v>
      </c>
    </row>
    <row r="85" spans="1:23" s="21" customFormat="1" x14ac:dyDescent="0.3">
      <c r="A85" s="13"/>
      <c r="B85" s="14" t="s">
        <v>36</v>
      </c>
      <c r="C85" s="18">
        <v>0</v>
      </c>
      <c r="D85" s="15">
        <v>19131717</v>
      </c>
      <c r="E85" s="16">
        <f t="shared" si="1"/>
        <v>16.766858091701355</v>
      </c>
      <c r="F85" s="17">
        <v>28.79</v>
      </c>
      <c r="G85" s="17">
        <v>1.28</v>
      </c>
      <c r="H85" s="17">
        <v>1.07</v>
      </c>
      <c r="I85" s="17">
        <v>3.3</v>
      </c>
      <c r="J85" s="17">
        <v>24.23</v>
      </c>
      <c r="K85" s="17">
        <v>76.09</v>
      </c>
      <c r="L85" s="17">
        <v>61.09</v>
      </c>
      <c r="M85" s="17">
        <v>8.26</v>
      </c>
      <c r="N85" s="18">
        <v>2728594</v>
      </c>
      <c r="O85" s="18">
        <v>703911</v>
      </c>
      <c r="P85" s="18">
        <v>206145</v>
      </c>
      <c r="Q85" s="18">
        <v>21003</v>
      </c>
      <c r="R85" s="18">
        <v>176678</v>
      </c>
      <c r="S85" s="19">
        <v>36784</v>
      </c>
      <c r="T85" s="18">
        <v>291275</v>
      </c>
      <c r="U85" s="18">
        <v>148455</v>
      </c>
      <c r="V85" s="19">
        <v>342989</v>
      </c>
      <c r="W85" s="18">
        <v>10635</v>
      </c>
    </row>
    <row r="86" spans="1:23" s="21" customFormat="1" x14ac:dyDescent="0.3">
      <c r="A86" s="13"/>
      <c r="B86" s="14" t="s">
        <v>37</v>
      </c>
      <c r="C86" s="18">
        <v>17646</v>
      </c>
      <c r="D86" s="15">
        <v>14041751</v>
      </c>
      <c r="E86" s="16">
        <f t="shared" si="1"/>
        <v>16.457545663885373</v>
      </c>
      <c r="F86" s="17">
        <v>25.59</v>
      </c>
      <c r="G86" s="17">
        <v>1.1499999999999999</v>
      </c>
      <c r="H86" s="17">
        <v>0.97</v>
      </c>
      <c r="I86" s="17">
        <v>4.08</v>
      </c>
      <c r="J86" s="17">
        <v>28.48</v>
      </c>
      <c r="K86" s="17">
        <v>64.64</v>
      </c>
      <c r="L86" s="17">
        <v>62.84</v>
      </c>
      <c r="M86" s="17">
        <v>6.89</v>
      </c>
      <c r="N86" s="18">
        <v>2723411</v>
      </c>
      <c r="O86" s="18">
        <v>756206</v>
      </c>
      <c r="P86" s="18">
        <v>270087</v>
      </c>
      <c r="Q86" s="18">
        <v>28947</v>
      </c>
      <c r="R86" s="18">
        <v>258213</v>
      </c>
      <c r="S86" s="19">
        <v>47664</v>
      </c>
      <c r="T86" s="18">
        <v>702637</v>
      </c>
      <c r="U86" s="18">
        <v>3219</v>
      </c>
      <c r="V86" s="19">
        <v>537707</v>
      </c>
      <c r="W86" s="18">
        <v>20081</v>
      </c>
    </row>
    <row r="87" spans="1:23" s="21" customFormat="1" x14ac:dyDescent="0.3">
      <c r="A87" s="13"/>
      <c r="B87" s="14" t="s">
        <v>38</v>
      </c>
      <c r="C87" s="18">
        <v>0</v>
      </c>
      <c r="D87" s="15">
        <v>11546583</v>
      </c>
      <c r="E87" s="16">
        <f t="shared" si="1"/>
        <v>16.261900107005719</v>
      </c>
      <c r="F87" s="17">
        <v>22.29</v>
      </c>
      <c r="G87" s="17">
        <v>1.2</v>
      </c>
      <c r="H87" s="17">
        <v>1.01</v>
      </c>
      <c r="I87" s="17">
        <v>2.83</v>
      </c>
      <c r="J87" s="17">
        <v>14.76</v>
      </c>
      <c r="K87" s="17">
        <v>78.44</v>
      </c>
      <c r="L87" s="17">
        <v>84.16</v>
      </c>
      <c r="M87" s="17">
        <v>5.22</v>
      </c>
      <c r="N87" s="18">
        <v>2607764</v>
      </c>
      <c r="O87" s="18">
        <v>761458</v>
      </c>
      <c r="P87" s="18">
        <v>67871</v>
      </c>
      <c r="Q87" s="18">
        <v>6399</v>
      </c>
      <c r="R87" s="18">
        <v>94465</v>
      </c>
      <c r="S87" s="19">
        <v>0</v>
      </c>
      <c r="T87" s="18">
        <v>87719</v>
      </c>
      <c r="U87" s="18">
        <v>1773</v>
      </c>
      <c r="V87" s="19">
        <v>69804</v>
      </c>
      <c r="W87" s="18">
        <v>7367</v>
      </c>
    </row>
    <row r="88" spans="1:23" s="21" customFormat="1" x14ac:dyDescent="0.3">
      <c r="A88" s="13"/>
      <c r="B88" s="14" t="s">
        <v>39</v>
      </c>
      <c r="C88" s="18">
        <v>0</v>
      </c>
      <c r="D88" s="15">
        <v>13010289</v>
      </c>
      <c r="E88" s="16">
        <f t="shared" si="1"/>
        <v>16.381251063923752</v>
      </c>
      <c r="F88" s="17">
        <v>22.87</v>
      </c>
      <c r="G88" s="17">
        <v>1.2</v>
      </c>
      <c r="H88" s="17">
        <v>1.08</v>
      </c>
      <c r="I88" s="17">
        <v>2.7</v>
      </c>
      <c r="J88" s="17">
        <v>13.89</v>
      </c>
      <c r="K88" s="17">
        <v>66.760000000000005</v>
      </c>
      <c r="L88" s="17">
        <v>70.31</v>
      </c>
      <c r="M88" s="17">
        <v>5.85</v>
      </c>
      <c r="N88" s="18">
        <v>2173203</v>
      </c>
      <c r="O88" s="18">
        <v>614428</v>
      </c>
      <c r="P88" s="18">
        <v>133628</v>
      </c>
      <c r="Q88" s="18">
        <v>11307</v>
      </c>
      <c r="R88" s="18">
        <v>201948</v>
      </c>
      <c r="S88" s="19">
        <v>18290</v>
      </c>
      <c r="T88" s="18">
        <v>159625</v>
      </c>
      <c r="U88" s="18">
        <v>10406</v>
      </c>
      <c r="V88" s="19">
        <v>132624</v>
      </c>
      <c r="W88" s="18">
        <v>15976</v>
      </c>
    </row>
    <row r="89" spans="1:23" s="21" customFormat="1" x14ac:dyDescent="0.3">
      <c r="A89" s="13"/>
      <c r="B89" s="14" t="s">
        <v>40</v>
      </c>
      <c r="C89" s="18">
        <v>0</v>
      </c>
      <c r="D89" s="15">
        <v>14365625</v>
      </c>
      <c r="E89" s="16">
        <f t="shared" si="1"/>
        <v>16.480348757976731</v>
      </c>
      <c r="F89" s="17">
        <v>24.56</v>
      </c>
      <c r="G89" s="17">
        <v>1.1200000000000001</v>
      </c>
      <c r="H89" s="17">
        <v>0.98</v>
      </c>
      <c r="I89" s="17">
        <v>2.57</v>
      </c>
      <c r="J89" s="17">
        <v>13.44</v>
      </c>
      <c r="K89" s="17">
        <v>67.319999999999993</v>
      </c>
      <c r="L89" s="17">
        <v>61.04</v>
      </c>
      <c r="M89" s="17">
        <v>8.1999999999999993</v>
      </c>
      <c r="N89" s="18">
        <v>2057143</v>
      </c>
      <c r="O89" s="18">
        <v>776286</v>
      </c>
      <c r="P89" s="18">
        <v>194285</v>
      </c>
      <c r="Q89" s="18">
        <v>15310</v>
      </c>
      <c r="R89" s="18">
        <v>320246</v>
      </c>
      <c r="S89" s="19">
        <v>26004</v>
      </c>
      <c r="T89" s="18">
        <v>239383</v>
      </c>
      <c r="U89" s="18">
        <v>11324</v>
      </c>
      <c r="V89" s="19">
        <v>195551</v>
      </c>
      <c r="W89" s="18">
        <v>25871</v>
      </c>
    </row>
    <row r="90" spans="1:23" s="21" customFormat="1" x14ac:dyDescent="0.3">
      <c r="A90" s="13"/>
      <c r="B90" s="14" t="s">
        <v>41</v>
      </c>
      <c r="C90" s="18">
        <v>8793</v>
      </c>
      <c r="D90" s="15">
        <v>16070574</v>
      </c>
      <c r="E90" s="16">
        <f t="shared" si="1"/>
        <v>16.592500455806352</v>
      </c>
      <c r="F90" s="17">
        <v>26.99</v>
      </c>
      <c r="G90" s="17">
        <v>1.0900000000000001</v>
      </c>
      <c r="H90" s="17">
        <v>0.89</v>
      </c>
      <c r="I90" s="17">
        <v>2.59</v>
      </c>
      <c r="J90" s="17">
        <v>11.73</v>
      </c>
      <c r="K90" s="17">
        <v>67.33</v>
      </c>
      <c r="L90" s="17">
        <v>54.63</v>
      </c>
      <c r="M90" s="17">
        <v>9.86</v>
      </c>
      <c r="N90" s="18">
        <v>2212227</v>
      </c>
      <c r="O90" s="18">
        <v>609704</v>
      </c>
      <c r="P90" s="18">
        <v>252155</v>
      </c>
      <c r="Q90" s="18">
        <v>18742</v>
      </c>
      <c r="R90" s="18">
        <v>449893</v>
      </c>
      <c r="S90" s="19">
        <v>10257</v>
      </c>
      <c r="T90" s="18">
        <v>338344</v>
      </c>
      <c r="U90" s="18">
        <v>13372</v>
      </c>
      <c r="V90" s="19">
        <v>232283</v>
      </c>
      <c r="W90" s="18">
        <v>34812</v>
      </c>
    </row>
    <row r="91" spans="1:23" s="21" customFormat="1" x14ac:dyDescent="0.3">
      <c r="A91" s="13"/>
      <c r="B91" s="14" t="s">
        <v>42</v>
      </c>
      <c r="C91" s="18">
        <v>0</v>
      </c>
      <c r="D91" s="15">
        <v>17197738</v>
      </c>
      <c r="E91" s="16">
        <f t="shared" si="1"/>
        <v>16.660288421507364</v>
      </c>
      <c r="F91" s="17">
        <v>27.48</v>
      </c>
      <c r="G91" s="17">
        <v>1.07</v>
      </c>
      <c r="H91" s="17">
        <v>0.82</v>
      </c>
      <c r="I91" s="17">
        <v>2.38</v>
      </c>
      <c r="J91" s="17">
        <v>13.7</v>
      </c>
      <c r="K91" s="17">
        <v>71.19</v>
      </c>
      <c r="L91" s="17">
        <v>50.18</v>
      </c>
      <c r="M91" s="17">
        <v>11.22</v>
      </c>
      <c r="N91" s="18">
        <v>2321045</v>
      </c>
      <c r="O91" s="18">
        <v>549967</v>
      </c>
      <c r="P91" s="18">
        <v>60388</v>
      </c>
      <c r="Q91" s="18">
        <v>1244</v>
      </c>
      <c r="R91" s="18">
        <v>126770</v>
      </c>
      <c r="S91" s="19">
        <v>2016</v>
      </c>
      <c r="T91" s="18">
        <v>97800</v>
      </c>
      <c r="U91" s="18">
        <v>2463</v>
      </c>
      <c r="V91" s="19">
        <v>78205</v>
      </c>
      <c r="W91" s="18">
        <v>15033</v>
      </c>
    </row>
    <row r="92" spans="1:23" s="21" customFormat="1" x14ac:dyDescent="0.3">
      <c r="A92" s="13"/>
      <c r="B92" s="14" t="s">
        <v>43</v>
      </c>
      <c r="C92" s="18">
        <v>0</v>
      </c>
      <c r="D92" s="15">
        <v>16708195</v>
      </c>
      <c r="E92" s="16">
        <f t="shared" si="1"/>
        <v>16.631409875586879</v>
      </c>
      <c r="F92" s="17">
        <v>30.8</v>
      </c>
      <c r="G92" s="17">
        <v>1.06</v>
      </c>
      <c r="H92" s="17">
        <v>0.79</v>
      </c>
      <c r="I92" s="17">
        <v>2.1</v>
      </c>
      <c r="J92" s="17">
        <v>11.65</v>
      </c>
      <c r="K92" s="17">
        <v>73.84</v>
      </c>
      <c r="L92" s="17">
        <v>52.77</v>
      </c>
      <c r="M92" s="17">
        <v>11.9</v>
      </c>
      <c r="N92" s="18">
        <v>2409219</v>
      </c>
      <c r="O92" s="18">
        <v>882445</v>
      </c>
      <c r="P92" s="18">
        <v>124476</v>
      </c>
      <c r="Q92" s="18">
        <v>2194</v>
      </c>
      <c r="R92" s="18">
        <v>250694</v>
      </c>
      <c r="S92" s="19">
        <v>4600</v>
      </c>
      <c r="T92" s="18">
        <v>173997</v>
      </c>
      <c r="U92" s="18">
        <v>3195</v>
      </c>
      <c r="V92" s="19">
        <v>138210</v>
      </c>
      <c r="W92" s="18">
        <v>28927</v>
      </c>
    </row>
    <row r="93" spans="1:23" s="21" customFormat="1" x14ac:dyDescent="0.3">
      <c r="A93" s="13"/>
      <c r="B93" s="14" t="s">
        <v>44</v>
      </c>
      <c r="C93" s="18">
        <v>0</v>
      </c>
      <c r="D93" s="15">
        <v>14775279</v>
      </c>
      <c r="E93" s="16">
        <f t="shared" si="1"/>
        <v>16.50846600432688</v>
      </c>
      <c r="F93" s="17">
        <v>28.97</v>
      </c>
      <c r="G93" s="17">
        <v>0.95</v>
      </c>
      <c r="H93" s="17">
        <v>0.72</v>
      </c>
      <c r="I93" s="17">
        <v>2</v>
      </c>
      <c r="J93" s="17">
        <v>10.47</v>
      </c>
      <c r="K93" s="17">
        <v>75.48</v>
      </c>
      <c r="L93" s="17">
        <v>70.319999999999993</v>
      </c>
      <c r="M93" s="17">
        <v>11.22</v>
      </c>
      <c r="N93" s="18">
        <v>2513525</v>
      </c>
      <c r="O93" s="18">
        <v>721668</v>
      </c>
      <c r="P93" s="18">
        <v>192620</v>
      </c>
      <c r="Q93" s="18">
        <v>3755</v>
      </c>
      <c r="R93" s="18">
        <v>377509</v>
      </c>
      <c r="S93" s="19">
        <v>6228</v>
      </c>
      <c r="T93" s="18">
        <v>240862</v>
      </c>
      <c r="U93" s="18">
        <v>4283</v>
      </c>
      <c r="V93" s="19">
        <v>191213</v>
      </c>
      <c r="W93" s="18">
        <v>46586</v>
      </c>
    </row>
    <row r="94" spans="1:23" s="21" customFormat="1" x14ac:dyDescent="0.3">
      <c r="A94" s="13" t="s">
        <v>50</v>
      </c>
      <c r="B94" s="14" t="s">
        <v>22</v>
      </c>
      <c r="C94" s="18">
        <v>0</v>
      </c>
      <c r="D94" s="15">
        <v>8489919</v>
      </c>
      <c r="E94" s="16">
        <f t="shared" si="1"/>
        <v>15.954390017605975</v>
      </c>
      <c r="F94" s="17">
        <v>27.09</v>
      </c>
      <c r="G94" s="17">
        <v>11.28</v>
      </c>
      <c r="H94" s="17">
        <v>2.84</v>
      </c>
      <c r="I94" s="17">
        <v>0.26</v>
      </c>
      <c r="J94" s="17">
        <v>1.5</v>
      </c>
      <c r="K94" s="17">
        <v>97.02</v>
      </c>
      <c r="L94" s="17">
        <v>87.9</v>
      </c>
      <c r="M94" s="17">
        <v>5.24</v>
      </c>
      <c r="N94" s="18">
        <f>997043-195764</f>
        <v>801279</v>
      </c>
      <c r="O94" s="18">
        <v>279415</v>
      </c>
      <c r="P94" s="18">
        <v>25176</v>
      </c>
      <c r="Q94" s="18">
        <v>11162</v>
      </c>
      <c r="R94" s="18">
        <v>92190</v>
      </c>
      <c r="S94" s="19">
        <v>4463</v>
      </c>
      <c r="T94" s="18">
        <v>5310</v>
      </c>
      <c r="U94" s="18">
        <v>26</v>
      </c>
      <c r="V94" s="19">
        <v>5336</v>
      </c>
      <c r="W94" s="18">
        <v>1279</v>
      </c>
    </row>
    <row r="95" spans="1:23" s="21" customFormat="1" x14ac:dyDescent="0.3">
      <c r="A95" s="13"/>
      <c r="B95" s="14" t="s">
        <v>23</v>
      </c>
      <c r="C95" s="18">
        <v>0</v>
      </c>
      <c r="D95" s="15">
        <v>8563057</v>
      </c>
      <c r="E95" s="16">
        <f t="shared" si="1"/>
        <v>15.962967810531778</v>
      </c>
      <c r="F95" s="17">
        <v>27.74</v>
      </c>
      <c r="G95" s="17">
        <v>8.4499999999999993</v>
      </c>
      <c r="H95" s="17">
        <v>2.88</v>
      </c>
      <c r="I95" s="17">
        <v>0.26</v>
      </c>
      <c r="J95" s="17">
        <v>1.23</v>
      </c>
      <c r="K95" s="17">
        <v>98.17</v>
      </c>
      <c r="L95" s="17">
        <v>88.77</v>
      </c>
      <c r="M95" s="17">
        <v>6.1</v>
      </c>
      <c r="N95" s="18">
        <f>847295-171782</f>
        <v>675513</v>
      </c>
      <c r="O95" s="18">
        <v>254378</v>
      </c>
      <c r="P95" s="18">
        <v>44629</v>
      </c>
      <c r="Q95" s="18">
        <v>19256</v>
      </c>
      <c r="R95" s="18">
        <v>190478</v>
      </c>
      <c r="S95" s="19">
        <v>12066</v>
      </c>
      <c r="T95" s="18">
        <v>10703</v>
      </c>
      <c r="U95" s="18">
        <v>18</v>
      </c>
      <c r="V95" s="19">
        <v>8040</v>
      </c>
      <c r="W95" s="18">
        <v>4176</v>
      </c>
    </row>
    <row r="96" spans="1:23" s="21" customFormat="1" x14ac:dyDescent="0.3">
      <c r="A96" s="13"/>
      <c r="B96" s="14" t="s">
        <v>24</v>
      </c>
      <c r="C96" s="18">
        <v>0</v>
      </c>
      <c r="D96" s="15">
        <v>8130852</v>
      </c>
      <c r="E96" s="16">
        <f t="shared" si="1"/>
        <v>15.911176273081137</v>
      </c>
      <c r="F96" s="17">
        <v>25.97</v>
      </c>
      <c r="G96" s="17">
        <v>4.79</v>
      </c>
      <c r="H96" s="17">
        <v>2.89</v>
      </c>
      <c r="I96" s="17">
        <v>0.25</v>
      </c>
      <c r="J96" s="17">
        <v>1.1299999999999999</v>
      </c>
      <c r="K96" s="17">
        <v>97.85</v>
      </c>
      <c r="L96" s="17">
        <v>93.44</v>
      </c>
      <c r="M96" s="17">
        <v>5.21</v>
      </c>
      <c r="N96" s="18">
        <f>728856-152392</f>
        <v>576464</v>
      </c>
      <c r="O96" s="18">
        <v>302482</v>
      </c>
      <c r="P96" s="18">
        <v>61144</v>
      </c>
      <c r="Q96" s="18">
        <v>25297</v>
      </c>
      <c r="R96" s="18">
        <v>295461</v>
      </c>
      <c r="S96" s="19">
        <v>19468</v>
      </c>
      <c r="T96" s="18">
        <v>15816</v>
      </c>
      <c r="U96" s="18">
        <v>-125</v>
      </c>
      <c r="V96" s="19">
        <v>11769</v>
      </c>
      <c r="W96" s="18">
        <v>6937</v>
      </c>
    </row>
    <row r="97" spans="1:23" s="21" customFormat="1" x14ac:dyDescent="0.3">
      <c r="A97" s="13"/>
      <c r="B97" s="14" t="s">
        <v>25</v>
      </c>
      <c r="C97" s="18">
        <v>0</v>
      </c>
      <c r="D97" s="15">
        <v>8771058</v>
      </c>
      <c r="E97" s="16">
        <f t="shared" si="1"/>
        <v>15.9869679956126</v>
      </c>
      <c r="F97" s="17">
        <v>23.15</v>
      </c>
      <c r="G97" s="17">
        <v>4.8099999999999996</v>
      </c>
      <c r="H97" s="17">
        <v>3.84</v>
      </c>
      <c r="I97" s="17">
        <v>0.26</v>
      </c>
      <c r="J97" s="17">
        <v>1.45</v>
      </c>
      <c r="K97" s="17">
        <v>99.57</v>
      </c>
      <c r="L97" s="17">
        <v>88.82</v>
      </c>
      <c r="M97" s="17">
        <v>5.14</v>
      </c>
      <c r="N97" s="18">
        <f>590244-131366</f>
        <v>458878</v>
      </c>
      <c r="O97" s="18">
        <v>239572</v>
      </c>
      <c r="P97" s="18">
        <v>73315</v>
      </c>
      <c r="Q97" s="18">
        <v>29984</v>
      </c>
      <c r="R97" s="18">
        <v>405111</v>
      </c>
      <c r="S97" s="19">
        <v>558636</v>
      </c>
      <c r="T97" s="18">
        <v>4095</v>
      </c>
      <c r="U97" s="18">
        <v>17317</v>
      </c>
      <c r="V97" s="19">
        <v>20788</v>
      </c>
      <c r="W97" s="18">
        <v>5545</v>
      </c>
    </row>
    <row r="98" spans="1:23" s="21" customFormat="1" x14ac:dyDescent="0.3">
      <c r="A98" s="13"/>
      <c r="B98" s="14" t="s">
        <v>26</v>
      </c>
      <c r="C98" s="18">
        <v>0</v>
      </c>
      <c r="D98" s="15">
        <v>8363755</v>
      </c>
      <c r="E98" s="16">
        <f t="shared" si="1"/>
        <v>15.93941804689695</v>
      </c>
      <c r="F98" s="17">
        <v>18.47</v>
      </c>
      <c r="G98" s="17">
        <v>5</v>
      </c>
      <c r="H98" s="17">
        <v>3.97</v>
      </c>
      <c r="I98" s="17">
        <v>0.24</v>
      </c>
      <c r="J98" s="17">
        <v>1.5</v>
      </c>
      <c r="K98" s="17">
        <v>97.47</v>
      </c>
      <c r="L98" s="17">
        <v>98.87</v>
      </c>
      <c r="M98" s="17">
        <v>5.0599999999999996</v>
      </c>
      <c r="N98" s="18">
        <f>522504-118667</f>
        <v>403837</v>
      </c>
      <c r="O98" s="18">
        <v>148161</v>
      </c>
      <c r="P98" s="18">
        <v>10216</v>
      </c>
      <c r="Q98" s="18">
        <v>4373</v>
      </c>
      <c r="R98" s="18">
        <v>110330</v>
      </c>
      <c r="S98" s="19">
        <v>4113</v>
      </c>
      <c r="T98" s="18">
        <v>4686</v>
      </c>
      <c r="U98" s="18">
        <v>469</v>
      </c>
      <c r="V98" s="19">
        <v>5155</v>
      </c>
      <c r="W98" s="18">
        <v>1002</v>
      </c>
    </row>
    <row r="99" spans="1:23" s="21" customFormat="1" x14ac:dyDescent="0.3">
      <c r="A99" s="13"/>
      <c r="B99" s="14" t="s">
        <v>27</v>
      </c>
      <c r="C99" s="18">
        <v>0</v>
      </c>
      <c r="D99" s="15">
        <v>9469801</v>
      </c>
      <c r="E99" s="16">
        <f t="shared" si="1"/>
        <v>16.063618451213909</v>
      </c>
      <c r="F99" s="17">
        <v>16.7</v>
      </c>
      <c r="G99" s="17">
        <v>4.5599999999999996</v>
      </c>
      <c r="H99" s="17">
        <v>3.41</v>
      </c>
      <c r="I99" s="17">
        <v>0.15</v>
      </c>
      <c r="J99" s="17">
        <v>0.79</v>
      </c>
      <c r="K99" s="17">
        <v>98.84</v>
      </c>
      <c r="L99" s="17">
        <v>94.66</v>
      </c>
      <c r="M99" s="17">
        <v>5.07</v>
      </c>
      <c r="N99" s="18">
        <f>483033-108735</f>
        <v>374298</v>
      </c>
      <c r="O99" s="18">
        <v>341387</v>
      </c>
      <c r="P99" s="18">
        <v>20208</v>
      </c>
      <c r="Q99" s="18">
        <v>8025</v>
      </c>
      <c r="R99" s="18">
        <v>242398</v>
      </c>
      <c r="S99" s="19">
        <v>8900</v>
      </c>
      <c r="T99" s="18">
        <v>4889</v>
      </c>
      <c r="U99" s="18">
        <v>1922</v>
      </c>
      <c r="V99" s="19">
        <v>5108</v>
      </c>
      <c r="W99" s="18">
        <v>2340</v>
      </c>
    </row>
    <row r="100" spans="1:23" s="21" customFormat="1" x14ac:dyDescent="0.3">
      <c r="A100" s="13"/>
      <c r="B100" s="14" t="s">
        <v>28</v>
      </c>
      <c r="C100" s="18">
        <v>0</v>
      </c>
      <c r="D100" s="15">
        <v>9523515</v>
      </c>
      <c r="E100" s="16">
        <f t="shared" si="1"/>
        <v>16.069274561310699</v>
      </c>
      <c r="F100" s="17">
        <v>15.17</v>
      </c>
      <c r="G100" s="17">
        <v>4.41</v>
      </c>
      <c r="H100" s="17">
        <v>3.14</v>
      </c>
      <c r="I100" s="17">
        <v>0.16</v>
      </c>
      <c r="J100" s="17">
        <v>0.88</v>
      </c>
      <c r="K100" s="17">
        <v>98.65</v>
      </c>
      <c r="L100" s="17">
        <v>97.88</v>
      </c>
      <c r="M100" s="17">
        <v>4.63</v>
      </c>
      <c r="N100" s="18">
        <f>429630-95079</f>
        <v>334551</v>
      </c>
      <c r="O100" s="18">
        <v>254632</v>
      </c>
      <c r="P100" s="18">
        <v>29176</v>
      </c>
      <c r="Q100" s="18">
        <v>10210</v>
      </c>
      <c r="R100" s="18">
        <v>384333</v>
      </c>
      <c r="S100" s="19">
        <v>14300</v>
      </c>
      <c r="T100" s="18">
        <v>7957</v>
      </c>
      <c r="U100" s="18">
        <v>3071</v>
      </c>
      <c r="V100" s="19">
        <v>8271</v>
      </c>
      <c r="W100" s="18">
        <v>4655</v>
      </c>
    </row>
    <row r="101" spans="1:23" s="21" customFormat="1" x14ac:dyDescent="0.3">
      <c r="A101" s="13"/>
      <c r="B101" s="14" t="s">
        <v>29</v>
      </c>
      <c r="C101" s="18">
        <v>1119</v>
      </c>
      <c r="D101" s="15">
        <v>11135825</v>
      </c>
      <c r="E101" s="16">
        <f t="shared" si="1"/>
        <v>16.225677946634008</v>
      </c>
      <c r="F101" s="17">
        <v>14.46</v>
      </c>
      <c r="G101" s="17">
        <v>3.81</v>
      </c>
      <c r="H101" s="17">
        <v>2.8</v>
      </c>
      <c r="I101" s="17">
        <v>0.25</v>
      </c>
      <c r="J101" s="17">
        <v>1.08</v>
      </c>
      <c r="K101" s="17">
        <v>97.74</v>
      </c>
      <c r="L101" s="17">
        <v>95.72</v>
      </c>
      <c r="M101" s="17">
        <v>3.03</v>
      </c>
      <c r="N101" s="18">
        <f>398204-86047</f>
        <v>312157</v>
      </c>
      <c r="O101" s="18">
        <v>212118</v>
      </c>
      <c r="P101" s="18">
        <v>37722</v>
      </c>
      <c r="Q101" s="18">
        <v>12879</v>
      </c>
      <c r="R101" s="18">
        <v>537905</v>
      </c>
      <c r="S101" s="19">
        <v>17245</v>
      </c>
      <c r="T101" s="18">
        <v>-121492</v>
      </c>
      <c r="U101" s="18">
        <v>4795</v>
      </c>
      <c r="V101" s="19">
        <v>13237</v>
      </c>
      <c r="W101" s="18">
        <v>3151</v>
      </c>
    </row>
    <row r="102" spans="1:23" s="21" customFormat="1" x14ac:dyDescent="0.3">
      <c r="A102" s="13"/>
      <c r="B102" s="14" t="s">
        <v>30</v>
      </c>
      <c r="C102" s="18">
        <v>0</v>
      </c>
      <c r="D102" s="15">
        <v>10802838</v>
      </c>
      <c r="E102" s="16">
        <f t="shared" si="1"/>
        <v>16.195319435352193</v>
      </c>
      <c r="F102" s="17">
        <v>16.079999999999998</v>
      </c>
      <c r="G102" s="17">
        <v>3.93</v>
      </c>
      <c r="H102" s="17">
        <v>2.9</v>
      </c>
      <c r="I102" s="17">
        <v>0.26</v>
      </c>
      <c r="J102" s="17">
        <v>1.74</v>
      </c>
      <c r="K102" s="17">
        <v>97.41</v>
      </c>
      <c r="L102" s="17">
        <v>98.21</v>
      </c>
      <c r="M102" s="17">
        <v>4.3499999999999996</v>
      </c>
      <c r="N102" s="18">
        <f>370939-84266</f>
        <v>286673</v>
      </c>
      <c r="O102" s="18">
        <v>205626</v>
      </c>
      <c r="P102" s="18">
        <v>6587</v>
      </c>
      <c r="Q102" s="18">
        <v>7421</v>
      </c>
      <c r="R102" s="18">
        <v>163084</v>
      </c>
      <c r="S102" s="19">
        <v>1835</v>
      </c>
      <c r="T102" s="18">
        <v>-39068</v>
      </c>
      <c r="U102" s="18">
        <v>1408</v>
      </c>
      <c r="V102" s="19">
        <v>5336</v>
      </c>
      <c r="W102" s="18">
        <v>1960</v>
      </c>
    </row>
    <row r="103" spans="1:23" s="21" customFormat="1" x14ac:dyDescent="0.3">
      <c r="A103" s="13"/>
      <c r="B103" s="14" t="s">
        <v>31</v>
      </c>
      <c r="C103" s="18">
        <v>0</v>
      </c>
      <c r="D103" s="15">
        <v>10602150</v>
      </c>
      <c r="E103" s="16">
        <f t="shared" si="1"/>
        <v>16.176567368703711</v>
      </c>
      <c r="F103" s="17">
        <v>16.28</v>
      </c>
      <c r="G103" s="17">
        <v>3.77</v>
      </c>
      <c r="H103" s="17">
        <v>2.59</v>
      </c>
      <c r="I103" s="17">
        <v>0.04</v>
      </c>
      <c r="J103" s="17">
        <v>0.25</v>
      </c>
      <c r="K103" s="17">
        <v>99.86</v>
      </c>
      <c r="L103" s="17">
        <v>105.47</v>
      </c>
      <c r="M103" s="17">
        <v>3.06</v>
      </c>
      <c r="N103" s="18">
        <f>350727-77862</f>
        <v>272865</v>
      </c>
      <c r="O103" s="18">
        <v>230270</v>
      </c>
      <c r="P103" s="18">
        <v>13605</v>
      </c>
      <c r="Q103" s="18">
        <v>16166</v>
      </c>
      <c r="R103" s="18">
        <v>310793</v>
      </c>
      <c r="S103" s="19">
        <v>3586</v>
      </c>
      <c r="T103" s="18">
        <v>-76485</v>
      </c>
      <c r="U103" s="18">
        <v>1491</v>
      </c>
      <c r="V103" s="19">
        <v>1573</v>
      </c>
      <c r="W103" s="18">
        <v>3251</v>
      </c>
    </row>
    <row r="104" spans="1:23" s="21" customFormat="1" x14ac:dyDescent="0.3">
      <c r="A104" s="13"/>
      <c r="B104" s="14" t="s">
        <v>32</v>
      </c>
      <c r="C104" s="18">
        <v>0</v>
      </c>
      <c r="D104" s="15">
        <v>10693157</v>
      </c>
      <c r="E104" s="16">
        <f t="shared" si="1"/>
        <v>16.185114562133577</v>
      </c>
      <c r="F104" s="17">
        <v>15.64</v>
      </c>
      <c r="G104" s="17">
        <v>3.68</v>
      </c>
      <c r="H104" s="17">
        <v>2.62</v>
      </c>
      <c r="I104" s="17">
        <v>4.0000000000000001E-3</v>
      </c>
      <c r="J104" s="17">
        <v>0.03</v>
      </c>
      <c r="K104" s="17">
        <v>100.2</v>
      </c>
      <c r="L104" s="17">
        <v>93.87</v>
      </c>
      <c r="M104" s="17">
        <v>3.2</v>
      </c>
      <c r="N104" s="18">
        <v>246447</v>
      </c>
      <c r="O104" s="18">
        <v>203384</v>
      </c>
      <c r="P104" s="18">
        <v>18278</v>
      </c>
      <c r="Q104" s="18">
        <v>22544</v>
      </c>
      <c r="R104" s="18">
        <v>453738</v>
      </c>
      <c r="S104" s="19">
        <v>6595</v>
      </c>
      <c r="T104" s="18">
        <v>-1355</v>
      </c>
      <c r="U104" s="18">
        <v>1668</v>
      </c>
      <c r="V104" s="19">
        <v>244</v>
      </c>
      <c r="W104" s="18">
        <v>2069</v>
      </c>
    </row>
    <row r="105" spans="1:23" s="21" customFormat="1" x14ac:dyDescent="0.3">
      <c r="A105" s="13"/>
      <c r="B105" s="14" t="s">
        <v>33</v>
      </c>
      <c r="C105" s="18">
        <v>671</v>
      </c>
      <c r="D105" s="15">
        <v>11302082</v>
      </c>
      <c r="E105" s="16">
        <f t="shared" si="1"/>
        <v>16.240497514498642</v>
      </c>
      <c r="F105" s="17">
        <v>31.43</v>
      </c>
      <c r="G105" s="17">
        <v>3.38</v>
      </c>
      <c r="H105" s="17">
        <v>2.4500000000000002</v>
      </c>
      <c r="I105" s="17">
        <v>0.06</v>
      </c>
      <c r="J105" s="17">
        <v>0.01</v>
      </c>
      <c r="K105" s="17">
        <v>99.42</v>
      </c>
      <c r="L105" s="17">
        <v>111.71</v>
      </c>
      <c r="M105" s="17">
        <v>3.04</v>
      </c>
      <c r="N105" s="18">
        <v>229509</v>
      </c>
      <c r="O105" s="18">
        <v>243242</v>
      </c>
      <c r="P105" s="18">
        <v>21925</v>
      </c>
      <c r="Q105" s="18">
        <v>29348</v>
      </c>
      <c r="R105" s="18">
        <v>572066</v>
      </c>
      <c r="S105" s="19">
        <v>8093</v>
      </c>
      <c r="T105" s="18">
        <v>-118553</v>
      </c>
      <c r="U105" s="18">
        <v>1430</v>
      </c>
      <c r="V105" s="19">
        <v>128</v>
      </c>
      <c r="W105" s="18">
        <v>2391</v>
      </c>
    </row>
    <row r="106" spans="1:23" s="21" customFormat="1" x14ac:dyDescent="0.3">
      <c r="A106" s="13"/>
      <c r="B106" s="14" t="s">
        <v>34</v>
      </c>
      <c r="C106" s="18">
        <v>0</v>
      </c>
      <c r="D106" s="15">
        <v>11662639</v>
      </c>
      <c r="E106" s="16">
        <f t="shared" si="1"/>
        <v>16.271901042609048</v>
      </c>
      <c r="F106" s="17">
        <v>30.08</v>
      </c>
      <c r="G106" s="17">
        <v>4.95</v>
      </c>
      <c r="H106" s="17">
        <v>3.53</v>
      </c>
      <c r="I106" s="17">
        <v>0.1</v>
      </c>
      <c r="J106" s="17">
        <v>0.31</v>
      </c>
      <c r="K106" s="17">
        <v>98.91</v>
      </c>
      <c r="L106" s="17">
        <v>117.45</v>
      </c>
      <c r="M106" s="17">
        <v>3.16</v>
      </c>
      <c r="N106" s="18">
        <v>213322</v>
      </c>
      <c r="O106" s="18">
        <v>146041</v>
      </c>
      <c r="P106" s="18">
        <v>3780</v>
      </c>
      <c r="Q106" s="18">
        <v>7000</v>
      </c>
      <c r="R106" s="18">
        <v>141795</v>
      </c>
      <c r="S106" s="19">
        <v>2821</v>
      </c>
      <c r="T106" s="18">
        <v>-80124</v>
      </c>
      <c r="U106" s="18">
        <v>49</v>
      </c>
      <c r="V106" s="19">
        <v>2096</v>
      </c>
      <c r="W106" s="18">
        <v>521</v>
      </c>
    </row>
    <row r="107" spans="1:23" s="21" customFormat="1" x14ac:dyDescent="0.3">
      <c r="A107" s="13"/>
      <c r="B107" s="14" t="s">
        <v>35</v>
      </c>
      <c r="C107" s="18">
        <v>0</v>
      </c>
      <c r="D107" s="15">
        <v>11657098</v>
      </c>
      <c r="E107" s="16">
        <f t="shared" ref="E107:E116" si="2">LN(D107)</f>
        <v>16.271425822832402</v>
      </c>
      <c r="F107" s="17">
        <v>30.54</v>
      </c>
      <c r="G107" s="17">
        <v>4.74</v>
      </c>
      <c r="H107" s="17">
        <v>3.24</v>
      </c>
      <c r="I107" s="17">
        <v>-0.05</v>
      </c>
      <c r="J107" s="17">
        <v>0.17</v>
      </c>
      <c r="K107" s="17">
        <v>99.33</v>
      </c>
      <c r="L107" s="17">
        <v>111.41</v>
      </c>
      <c r="M107" s="17">
        <v>3.13</v>
      </c>
      <c r="N107" s="18">
        <v>195678</v>
      </c>
      <c r="O107" s="18">
        <v>165974</v>
      </c>
      <c r="P107" s="18">
        <v>7097</v>
      </c>
      <c r="Q107" s="18">
        <v>16035</v>
      </c>
      <c r="R107" s="18">
        <v>270312</v>
      </c>
      <c r="S107" s="19">
        <v>5436</v>
      </c>
      <c r="T107" s="18">
        <v>-174054</v>
      </c>
      <c r="U107" s="18">
        <v>215</v>
      </c>
      <c r="V107" s="19">
        <v>2299</v>
      </c>
      <c r="W107" s="18">
        <v>1016</v>
      </c>
    </row>
    <row r="108" spans="1:23" s="21" customFormat="1" x14ac:dyDescent="0.3">
      <c r="A108" s="13"/>
      <c r="B108" s="14" t="s">
        <v>36</v>
      </c>
      <c r="C108" s="18">
        <v>0</v>
      </c>
      <c r="D108" s="15">
        <v>12296417</v>
      </c>
      <c r="E108" s="16">
        <f t="shared" si="2"/>
        <v>16.324818477093313</v>
      </c>
      <c r="F108" s="17">
        <v>31.06</v>
      </c>
      <c r="G108" s="17">
        <v>4.7300000000000004</v>
      </c>
      <c r="H108" s="17">
        <v>3.16</v>
      </c>
      <c r="I108" s="17">
        <v>0.04</v>
      </c>
      <c r="J108" s="17">
        <v>0.12</v>
      </c>
      <c r="K108" s="17">
        <v>99.54</v>
      </c>
      <c r="L108" s="17">
        <v>118.94</v>
      </c>
      <c r="M108" s="17">
        <v>3.24</v>
      </c>
      <c r="N108" s="18">
        <v>157915</v>
      </c>
      <c r="O108" s="18">
        <v>222259</v>
      </c>
      <c r="P108" s="18">
        <v>9750</v>
      </c>
      <c r="Q108" s="18">
        <v>22996</v>
      </c>
      <c r="R108" s="18">
        <v>397601</v>
      </c>
      <c r="S108" s="19">
        <v>7755</v>
      </c>
      <c r="T108" s="18">
        <v>2846</v>
      </c>
      <c r="U108" s="18">
        <v>313</v>
      </c>
      <c r="V108" s="19">
        <v>2464</v>
      </c>
      <c r="W108" s="18">
        <v>1323</v>
      </c>
    </row>
    <row r="109" spans="1:23" s="21" customFormat="1" x14ac:dyDescent="0.3">
      <c r="A109" s="13"/>
      <c r="B109" s="14" t="s">
        <v>37</v>
      </c>
      <c r="C109" s="18">
        <v>341</v>
      </c>
      <c r="D109" s="15">
        <v>14426005</v>
      </c>
      <c r="E109" s="16">
        <f t="shared" si="2"/>
        <v>16.484543038642119</v>
      </c>
      <c r="F109" s="17">
        <v>25.81</v>
      </c>
      <c r="G109" s="17">
        <v>1.19</v>
      </c>
      <c r="H109" s="17">
        <v>0.94</v>
      </c>
      <c r="I109" s="17">
        <v>-6.72</v>
      </c>
      <c r="J109" s="17">
        <v>-31.76</v>
      </c>
      <c r="K109" s="17">
        <v>202.74</v>
      </c>
      <c r="L109" s="17">
        <v>107.56</v>
      </c>
      <c r="M109" s="17">
        <v>3.17</v>
      </c>
      <c r="N109" s="18">
        <v>82488</v>
      </c>
      <c r="O109" s="18">
        <v>195282</v>
      </c>
      <c r="P109" s="18">
        <v>11668</v>
      </c>
      <c r="Q109" s="18">
        <v>27718</v>
      </c>
      <c r="R109" s="18">
        <v>538059</v>
      </c>
      <c r="S109" s="19">
        <v>12547</v>
      </c>
      <c r="T109" s="18">
        <v>-818947</v>
      </c>
      <c r="U109" s="18">
        <v>623</v>
      </c>
      <c r="V109" s="19">
        <v>-818324</v>
      </c>
      <c r="W109" s="18">
        <v>1374</v>
      </c>
    </row>
    <row r="110" spans="1:23" s="21" customFormat="1" x14ac:dyDescent="0.3">
      <c r="A110" s="13"/>
      <c r="B110" s="14" t="s">
        <v>38</v>
      </c>
      <c r="C110" s="18">
        <v>0</v>
      </c>
      <c r="D110" s="15">
        <v>14518530</v>
      </c>
      <c r="E110" s="16">
        <f t="shared" si="2"/>
        <v>16.490936322566423</v>
      </c>
      <c r="F110" s="17">
        <v>26.12</v>
      </c>
      <c r="G110" s="17">
        <v>1.1299999999999999</v>
      </c>
      <c r="H110" s="17">
        <v>0.89</v>
      </c>
      <c r="I110" s="17">
        <v>1.24</v>
      </c>
      <c r="J110" s="17">
        <v>6.73</v>
      </c>
      <c r="K110" s="17">
        <v>82.73</v>
      </c>
      <c r="L110" s="17">
        <v>99.11</v>
      </c>
      <c r="M110" s="17">
        <v>4.08</v>
      </c>
      <c r="N110" s="18">
        <v>73944</v>
      </c>
      <c r="O110" s="18">
        <v>181643</v>
      </c>
      <c r="P110" s="18">
        <v>1682</v>
      </c>
      <c r="Q110" s="18">
        <v>7719</v>
      </c>
      <c r="R110" s="18">
        <v>133778</v>
      </c>
      <c r="S110" s="19">
        <v>7169</v>
      </c>
      <c r="T110" s="18">
        <v>45754</v>
      </c>
      <c r="U110" s="18">
        <v>63</v>
      </c>
      <c r="V110" s="19">
        <v>35738</v>
      </c>
      <c r="W110" s="18">
        <v>259</v>
      </c>
    </row>
    <row r="111" spans="1:23" s="21" customFormat="1" x14ac:dyDescent="0.3">
      <c r="A111" s="13"/>
      <c r="B111" s="14" t="s">
        <v>39</v>
      </c>
      <c r="C111" s="18">
        <v>0</v>
      </c>
      <c r="D111" s="15">
        <v>13084018</v>
      </c>
      <c r="E111" s="16">
        <f t="shared" si="2"/>
        <v>16.386902043365541</v>
      </c>
      <c r="F111" s="17">
        <v>24.28</v>
      </c>
      <c r="G111" s="17">
        <v>2.52</v>
      </c>
      <c r="H111" s="17">
        <v>2.11</v>
      </c>
      <c r="I111" s="17">
        <v>1.97</v>
      </c>
      <c r="J111" s="17">
        <v>10.51</v>
      </c>
      <c r="K111" s="17">
        <v>72.209999999999994</v>
      </c>
      <c r="L111" s="17">
        <v>93.47</v>
      </c>
      <c r="M111" s="17">
        <v>4.57</v>
      </c>
      <c r="N111" s="18">
        <v>70230</v>
      </c>
      <c r="O111" s="18">
        <v>162155</v>
      </c>
      <c r="P111" s="18">
        <v>3918</v>
      </c>
      <c r="Q111" s="18">
        <v>16366</v>
      </c>
      <c r="R111" s="18">
        <v>281736</v>
      </c>
      <c r="S111" s="19">
        <v>13253</v>
      </c>
      <c r="T111" s="18">
        <v>143273</v>
      </c>
      <c r="U111" s="18">
        <v>293</v>
      </c>
      <c r="V111" s="19">
        <v>111982</v>
      </c>
      <c r="W111" s="18">
        <v>1037</v>
      </c>
    </row>
    <row r="112" spans="1:23" s="21" customFormat="1" x14ac:dyDescent="0.3">
      <c r="A112" s="13"/>
      <c r="B112" s="14" t="s">
        <v>40</v>
      </c>
      <c r="C112" s="18">
        <v>0</v>
      </c>
      <c r="D112" s="15">
        <v>14252036</v>
      </c>
      <c r="E112" s="16">
        <f t="shared" si="2"/>
        <v>16.472410331665941</v>
      </c>
      <c r="F112" s="17">
        <v>23.92</v>
      </c>
      <c r="G112" s="17">
        <v>3.52</v>
      </c>
      <c r="H112" s="17">
        <v>2.44</v>
      </c>
      <c r="I112" s="17">
        <v>2.0299999999999998</v>
      </c>
      <c r="J112" s="17">
        <v>10.49</v>
      </c>
      <c r="K112" s="17">
        <v>72.83</v>
      </c>
      <c r="L112" s="17">
        <v>89.2</v>
      </c>
      <c r="M112" s="17">
        <v>7.03</v>
      </c>
      <c r="N112" s="18">
        <v>45324</v>
      </c>
      <c r="O112" s="18">
        <v>168573</v>
      </c>
      <c r="P112" s="18">
        <v>5954</v>
      </c>
      <c r="Q112" s="18">
        <v>29212</v>
      </c>
      <c r="R112" s="18">
        <v>443262</v>
      </c>
      <c r="S112" s="19">
        <v>21934</v>
      </c>
      <c r="T112" s="18">
        <v>216327</v>
      </c>
      <c r="U112" s="18">
        <v>348</v>
      </c>
      <c r="V112" s="19">
        <v>169007</v>
      </c>
      <c r="W112" s="18">
        <v>1525</v>
      </c>
    </row>
    <row r="113" spans="1:23" s="21" customFormat="1" x14ac:dyDescent="0.3">
      <c r="A113" s="13"/>
      <c r="B113" s="14" t="s">
        <v>41</v>
      </c>
      <c r="C113" s="18">
        <v>1533</v>
      </c>
      <c r="D113" s="15">
        <v>14791738</v>
      </c>
      <c r="E113" s="16">
        <f t="shared" si="2"/>
        <v>16.509579339615328</v>
      </c>
      <c r="F113" s="17">
        <v>22.71</v>
      </c>
      <c r="G113" s="17">
        <v>3.31</v>
      </c>
      <c r="H113" s="17">
        <v>1.91</v>
      </c>
      <c r="I113" s="17">
        <v>1.79</v>
      </c>
      <c r="J113" s="17">
        <v>11.51</v>
      </c>
      <c r="K113" s="17">
        <v>76.989999999999995</v>
      </c>
      <c r="L113" s="17">
        <v>97.32</v>
      </c>
      <c r="M113" s="17">
        <v>6.91</v>
      </c>
      <c r="N113" s="18">
        <v>115614</v>
      </c>
      <c r="O113" s="18">
        <v>253616</v>
      </c>
      <c r="P113" s="18">
        <v>7929</v>
      </c>
      <c r="Q113" s="18">
        <v>46798</v>
      </c>
      <c r="R113" s="18">
        <v>618457</v>
      </c>
      <c r="S113" s="19">
        <v>37945</v>
      </c>
      <c r="T113" s="18">
        <v>253849</v>
      </c>
      <c r="U113" s="18">
        <v>684</v>
      </c>
      <c r="V113" s="19">
        <v>250532</v>
      </c>
      <c r="W113" s="18">
        <v>2109</v>
      </c>
    </row>
    <row r="114" spans="1:23" s="21" customFormat="1" x14ac:dyDescent="0.3">
      <c r="A114" s="13"/>
      <c r="B114" s="14" t="s">
        <v>42</v>
      </c>
      <c r="C114" s="18">
        <v>0</v>
      </c>
      <c r="D114" s="15">
        <v>16500911</v>
      </c>
      <c r="E114" s="16">
        <f t="shared" si="2"/>
        <v>16.618926149467889</v>
      </c>
      <c r="F114" s="17">
        <v>21.72</v>
      </c>
      <c r="G114" s="17">
        <v>2.97</v>
      </c>
      <c r="H114" s="17">
        <v>1.74</v>
      </c>
      <c r="I114" s="17">
        <v>2.02</v>
      </c>
      <c r="J114" s="17">
        <v>10.44</v>
      </c>
      <c r="K114" s="17">
        <v>74.7</v>
      </c>
      <c r="L114" s="17">
        <v>95.9</v>
      </c>
      <c r="M114" s="17">
        <v>6.32</v>
      </c>
      <c r="N114" s="18">
        <v>97602</v>
      </c>
      <c r="O114" s="18">
        <v>298819</v>
      </c>
      <c r="P114" s="18">
        <v>2398</v>
      </c>
      <c r="Q114" s="18">
        <v>20914</v>
      </c>
      <c r="R114" s="18">
        <v>186490</v>
      </c>
      <c r="S114" s="19">
        <v>17976</v>
      </c>
      <c r="T114" s="18">
        <v>77166</v>
      </c>
      <c r="U114" s="18">
        <v>24</v>
      </c>
      <c r="V114" s="19">
        <v>60205</v>
      </c>
      <c r="W114" s="18">
        <v>433</v>
      </c>
    </row>
    <row r="115" spans="1:23" s="21" customFormat="1" x14ac:dyDescent="0.3">
      <c r="A115" s="13"/>
      <c r="B115" s="14" t="s">
        <v>43</v>
      </c>
      <c r="C115" s="18">
        <v>0</v>
      </c>
      <c r="D115" s="15">
        <v>15431236</v>
      </c>
      <c r="E115" s="16">
        <f t="shared" si="2"/>
        <v>16.551904324825315</v>
      </c>
      <c r="F115" s="17">
        <v>20.190000000000001</v>
      </c>
      <c r="G115" s="17">
        <v>3.22</v>
      </c>
      <c r="H115" s="17">
        <v>2.0499999999999998</v>
      </c>
      <c r="I115" s="17">
        <v>1.79</v>
      </c>
      <c r="J115" s="17">
        <v>12.14</v>
      </c>
      <c r="K115" s="17">
        <v>77.319999999999993</v>
      </c>
      <c r="L115" s="17">
        <v>94.12</v>
      </c>
      <c r="M115" s="17">
        <v>6.31</v>
      </c>
      <c r="N115" s="18">
        <v>118064</v>
      </c>
      <c r="O115" s="18">
        <v>380818</v>
      </c>
      <c r="P115" s="18">
        <v>5265</v>
      </c>
      <c r="Q115" s="18">
        <v>46492</v>
      </c>
      <c r="R115" s="18">
        <v>380657</v>
      </c>
      <c r="S115" s="19">
        <v>33552</v>
      </c>
      <c r="T115" s="18">
        <v>138150</v>
      </c>
      <c r="U115" s="18">
        <v>190</v>
      </c>
      <c r="V115" s="19">
        <v>138340</v>
      </c>
      <c r="W115" s="18">
        <v>748</v>
      </c>
    </row>
    <row r="116" spans="1:23" s="21" customFormat="1" x14ac:dyDescent="0.3">
      <c r="A116" s="13"/>
      <c r="B116" s="14" t="s">
        <v>44</v>
      </c>
      <c r="C116" s="18">
        <v>7656</v>
      </c>
      <c r="D116" s="15">
        <v>15541074</v>
      </c>
      <c r="E116" s="16">
        <f t="shared" si="2"/>
        <v>16.558997012484767</v>
      </c>
      <c r="F116" s="17">
        <v>20.87</v>
      </c>
      <c r="G116" s="17">
        <v>3.96</v>
      </c>
      <c r="H116" s="17">
        <v>2.85</v>
      </c>
      <c r="I116" s="17">
        <v>1.86</v>
      </c>
      <c r="J116" s="17">
        <v>12.39</v>
      </c>
      <c r="K116" s="17">
        <v>78.260000000000005</v>
      </c>
      <c r="L116" s="17">
        <v>93.61</v>
      </c>
      <c r="M116" s="17">
        <v>6.3</v>
      </c>
      <c r="N116" s="18">
        <v>52602</v>
      </c>
      <c r="O116" s="18">
        <v>296671</v>
      </c>
      <c r="P116" s="18">
        <v>6950</v>
      </c>
      <c r="Q116" s="18">
        <v>72940</v>
      </c>
      <c r="R116" s="18">
        <v>568209</v>
      </c>
      <c r="S116" s="19">
        <v>46928</v>
      </c>
      <c r="T116" s="18">
        <v>198868</v>
      </c>
      <c r="U116" s="18">
        <v>16600</v>
      </c>
      <c r="V116" s="19">
        <v>215468</v>
      </c>
      <c r="W116" s="18">
        <v>1237</v>
      </c>
    </row>
  </sheetData>
  <mergeCells count="5">
    <mergeCell ref="A2:A24"/>
    <mergeCell ref="A25:A47"/>
    <mergeCell ref="A48:A70"/>
    <mergeCell ref="A71:A93"/>
    <mergeCell ref="A94:A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2024-03-12T07:34:37Z</dcterms:created>
  <dcterms:modified xsi:type="dcterms:W3CDTF">2024-03-23T22:55:42Z</dcterms:modified>
</cp:coreProperties>
</file>